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1340" windowHeight="8070"/>
  </bookViews>
  <sheets>
    <sheet name="Website" sheetId="7" r:id="rId1"/>
    <sheet name="INPUT" sheetId="4" state="hidden" r:id="rId2"/>
    <sheet name="options" sheetId="2" state="hidden" r:id="rId3"/>
    <sheet name="Results" sheetId="3" state="hidden" r:id="rId4"/>
    <sheet name="Sheet3 (2)" sheetId="6" state="hidden" r:id="rId5"/>
    <sheet name="Sheet1" sheetId="1" state="hidden" r:id="rId6"/>
    <sheet name="Sheet1 (2)" sheetId="5" state="hidden" r:id="rId7"/>
  </sheets>
  <calcPr calcId="144525"/>
</workbook>
</file>

<file path=xl/calcChain.xml><?xml version="1.0" encoding="utf-8"?>
<calcChain xmlns="http://schemas.openxmlformats.org/spreadsheetml/2006/main">
  <c r="C12" i="4" l="1"/>
  <c r="N12" i="1" s="1"/>
  <c r="C15" i="4"/>
  <c r="N14" i="1" s="1"/>
  <c r="I7" i="3"/>
  <c r="B23" i="3"/>
  <c r="D23" i="3"/>
  <c r="N33" i="1"/>
  <c r="N35" i="1"/>
  <c r="O35" i="1" s="1"/>
  <c r="Q35" i="1" s="1"/>
  <c r="N13" i="1"/>
  <c r="N15" i="1"/>
  <c r="E14" i="3"/>
  <c r="F22" i="3"/>
  <c r="F23" i="3"/>
  <c r="F24" i="3"/>
  <c r="F32" i="3"/>
  <c r="F33" i="3"/>
  <c r="F34" i="3" s="1"/>
  <c r="N3" i="1"/>
  <c r="N5" i="1"/>
  <c r="O15" i="1"/>
  <c r="Q15" i="1"/>
  <c r="O13" i="1"/>
  <c r="Q13" i="1"/>
  <c r="N16" i="1"/>
  <c r="O16" i="1"/>
  <c r="O5" i="1"/>
  <c r="Q5" i="1"/>
  <c r="O3" i="1"/>
  <c r="Q3" i="1"/>
  <c r="N34" i="1"/>
  <c r="O34" i="1"/>
  <c r="Q34" i="1" s="1"/>
  <c r="N32" i="1"/>
  <c r="O32" i="1" s="1"/>
  <c r="Q32" i="1" s="1"/>
  <c r="I3" i="3"/>
  <c r="H3" i="3"/>
  <c r="H44" i="3"/>
  <c r="N24" i="1"/>
  <c r="O24" i="1" s="1"/>
  <c r="Q24" i="1" s="1"/>
  <c r="F14" i="6"/>
  <c r="F12" i="6" s="1"/>
  <c r="F31" i="6" s="1"/>
  <c r="F33" i="6" s="1"/>
  <c r="B13" i="6"/>
  <c r="F13" i="6"/>
  <c r="D13" i="6"/>
  <c r="D32" i="6" s="1"/>
  <c r="H14" i="6"/>
  <c r="H18" i="6"/>
  <c r="B32" i="6"/>
  <c r="F32" i="6"/>
  <c r="B42" i="6"/>
  <c r="D42" i="6"/>
  <c r="F42" i="6"/>
  <c r="H43" i="6"/>
  <c r="Q16" i="1"/>
  <c r="N26" i="1"/>
  <c r="K40" i="1"/>
  <c r="H34" i="3"/>
  <c r="B33" i="3"/>
  <c r="D33" i="3"/>
  <c r="H24" i="3"/>
  <c r="O2" i="5"/>
  <c r="Q2" i="5" s="1"/>
  <c r="Q4" i="5" s="1"/>
  <c r="R4" i="5" s="1"/>
  <c r="O3" i="5"/>
  <c r="Q3" i="5" s="1"/>
  <c r="N5" i="5"/>
  <c r="O8" i="5"/>
  <c r="O9" i="5"/>
  <c r="O13" i="5"/>
  <c r="Q13" i="5"/>
  <c r="N15" i="5"/>
  <c r="K17" i="5"/>
  <c r="O18" i="5"/>
  <c r="O11" i="5" s="1"/>
  <c r="Q11" i="5" s="1"/>
  <c r="O19" i="5"/>
  <c r="O21" i="5"/>
  <c r="Q21" i="5"/>
  <c r="O22" i="5"/>
  <c r="Q22" i="5"/>
  <c r="N25" i="5"/>
  <c r="N26" i="5" s="1"/>
  <c r="O24" i="5" s="1"/>
  <c r="O23" i="5" s="1"/>
  <c r="Q23" i="5" s="1"/>
  <c r="Q24" i="5" s="1"/>
  <c r="R24" i="5" s="1"/>
  <c r="D12" i="6" l="1"/>
  <c r="D14" i="6" s="1"/>
  <c r="F18" i="6" s="1"/>
  <c r="B22" i="3"/>
  <c r="B24" i="3" s="1"/>
  <c r="A7" i="3" s="1"/>
  <c r="D7" i="3" s="1"/>
  <c r="N4" i="1"/>
  <c r="D22" i="3"/>
  <c r="N31" i="1"/>
  <c r="N2" i="1"/>
  <c r="N25" i="1"/>
  <c r="B12" i="6"/>
  <c r="B14" i="6" s="1"/>
  <c r="A18" i="6" s="1"/>
  <c r="D18" i="6" s="1"/>
  <c r="D31" i="6"/>
  <c r="D24" i="3"/>
  <c r="F7" i="3" s="1"/>
  <c r="O21" i="1"/>
  <c r="O22" i="1" s="1"/>
  <c r="N18" i="1"/>
  <c r="O41" i="1"/>
  <c r="O31" i="1" s="1"/>
  <c r="D33" i="6"/>
  <c r="D9" i="3"/>
  <c r="O12" i="5"/>
  <c r="Q12" i="5" s="1"/>
  <c r="Q14" i="5" s="1"/>
  <c r="R14" i="5" s="1"/>
  <c r="B31" i="6"/>
  <c r="B33" i="6" s="1"/>
  <c r="N37" i="1"/>
  <c r="N38" i="1" s="1"/>
  <c r="D20" i="6" l="1"/>
  <c r="D23" i="6" s="1"/>
  <c r="H23" i="6" s="1"/>
  <c r="O9" i="1"/>
  <c r="N6" i="1"/>
  <c r="N28" i="1"/>
  <c r="N29" i="1" s="1"/>
  <c r="O25" i="1"/>
  <c r="Q25" i="1" s="1"/>
  <c r="O14" i="1"/>
  <c r="D43" i="6" s="1"/>
  <c r="D41" i="6" s="1"/>
  <c r="O42" i="1"/>
  <c r="O33" i="1" s="1"/>
  <c r="O12" i="1"/>
  <c r="O18" i="1" s="1"/>
  <c r="H33" i="6"/>
  <c r="I33" i="6" s="1"/>
  <c r="O38" i="1"/>
  <c r="Q33" i="1"/>
  <c r="Q31" i="1"/>
  <c r="O37" i="1"/>
  <c r="D12" i="3"/>
  <c r="H12" i="3" s="1"/>
  <c r="F14" i="3" s="1"/>
  <c r="I24" i="3"/>
  <c r="O27" i="1" l="1"/>
  <c r="O26" i="1" s="1"/>
  <c r="Q26" i="1" s="1"/>
  <c r="O4" i="1"/>
  <c r="Q4" i="1" s="1"/>
  <c r="O10" i="1"/>
  <c r="O2" i="1"/>
  <c r="Q2" i="1" s="1"/>
  <c r="Q6" i="1" s="1"/>
  <c r="R6" i="1" s="1"/>
  <c r="Q27" i="1"/>
  <c r="R27" i="1" s="1"/>
  <c r="D34" i="3"/>
  <c r="H17" i="7" s="1"/>
  <c r="Q14" i="1"/>
  <c r="B43" i="6"/>
  <c r="Q12" i="1"/>
  <c r="Q17" i="1" s="1"/>
  <c r="B34" i="3"/>
  <c r="H15" i="7" s="1"/>
  <c r="I14" i="3"/>
  <c r="H54" i="3"/>
  <c r="I54" i="3" s="1"/>
  <c r="Q36" i="1"/>
  <c r="R36" i="1" s="1"/>
  <c r="D32" i="3" l="1"/>
  <c r="F43" i="6"/>
  <c r="F41" i="6" s="1"/>
  <c r="B41" i="6"/>
  <c r="I34" i="3"/>
  <c r="R17" i="1"/>
  <c r="I43" i="6"/>
  <c r="B32" i="3"/>
  <c r="D41" i="3"/>
  <c r="H42" i="3"/>
  <c r="F40" i="3"/>
  <c r="B40" i="3"/>
  <c r="B52" i="3"/>
  <c r="F53" i="3"/>
  <c r="D52" i="3"/>
  <c r="I42" i="3"/>
  <c r="I44" i="3" s="1"/>
  <c r="D40" i="3"/>
  <c r="D42" i="3" s="1"/>
  <c r="D44" i="3" s="1"/>
  <c r="F41" i="3"/>
  <c r="F42" i="3" s="1"/>
  <c r="B41" i="3"/>
  <c r="B42" i="3" s="1"/>
  <c r="F52" i="3"/>
  <c r="F54" i="3"/>
  <c r="D53" i="3"/>
  <c r="B53" i="3"/>
  <c r="B54" i="3" s="1"/>
  <c r="D54" i="3" l="1"/>
</calcChain>
</file>

<file path=xl/sharedStrings.xml><?xml version="1.0" encoding="utf-8"?>
<sst xmlns="http://schemas.openxmlformats.org/spreadsheetml/2006/main" count="232" uniqueCount="78">
  <si>
    <t>X</t>
  </si>
  <si>
    <t>P</t>
  </si>
  <si>
    <t>-</t>
  </si>
  <si>
    <t>[</t>
  </si>
  <si>
    <t>LS</t>
  </si>
  <si>
    <t>]</t>
  </si>
  <si>
    <t>=</t>
  </si>
  <si>
    <t>AVC</t>
  </si>
  <si>
    <t>TAX SIMPLIFICATION: MAX LUMP SUMS</t>
  </si>
  <si>
    <t>SURNAME</t>
  </si>
  <si>
    <t>INITS</t>
  </si>
  <si>
    <t>NI NO.</t>
  </si>
  <si>
    <t>ORIGINAL LUMP SUM</t>
  </si>
  <si>
    <t>AVC VALUE AT RETIREMENT</t>
  </si>
  <si>
    <t>ORIGINAL SCHEME PENSION</t>
  </si>
  <si>
    <t>COMPENSATORY PENSION</t>
  </si>
  <si>
    <t>COMPENSATORY LUMP SUM</t>
  </si>
  <si>
    <t>EVENT DATE</t>
  </si>
  <si>
    <t>STANDARD BENEFITS</t>
  </si>
  <si>
    <t>PENSION</t>
  </si>
  <si>
    <t>LUMP SUM</t>
  </si>
  <si>
    <t>WIDOWS</t>
  </si>
  <si>
    <t>SCHEME</t>
  </si>
  <si>
    <t>COMP</t>
  </si>
  <si>
    <t>TOTAL</t>
  </si>
  <si>
    <t>ORIGINAL LIFETIME ALLOWANCE</t>
  </si>
  <si>
    <t>x</t>
  </si>
  <si>
    <t>+</t>
  </si>
  <si>
    <t>ORIGINAL LUMP SUM MAXIMUM</t>
  </si>
  <si>
    <t>PAYMENTS IF AVC FUND EXCEEDS MAXIMUM BALANCE OF LUMP SUM</t>
  </si>
  <si>
    <t>AVC as</t>
  </si>
  <si>
    <t xml:space="preserve"> Lump Sum</t>
  </si>
  <si>
    <t>Annuity</t>
  </si>
  <si>
    <t>STANDARD BENEFITS + AVC SEPARATE FOR ANNUITY</t>
  </si>
  <si>
    <t>TAX SIMPLIFICATION: AVCs and MAX LUMP SUMS</t>
  </si>
  <si>
    <t>FULL COMMUTATION + AVC SEPARATE FOR ANNUITY</t>
  </si>
  <si>
    <t>for annuity</t>
  </si>
  <si>
    <t>LTA</t>
  </si>
  <si>
    <t>SCHEME BENEFITS</t>
  </si>
  <si>
    <t>RESTRICTED COMMUTATION + FULL AVC PROVIDE PART LUMP SUM</t>
  </si>
  <si>
    <t>standard benefits +  AVC deferred</t>
  </si>
  <si>
    <t>Commutation Options on retirement where AVC contract paid</t>
  </si>
  <si>
    <t>OR AVC USED FOR ANNUITY ONLY</t>
  </si>
  <si>
    <t>full commutation + AVC deferred</t>
  </si>
  <si>
    <t xml:space="preserve">standard benefits + AVC separate for annuity </t>
  </si>
  <si>
    <t>standard benefits + AVC provide additional lump sum to max + any avc balance as annuity</t>
  </si>
  <si>
    <t>full commutation + AVC separate for annuity</t>
  </si>
  <si>
    <t xml:space="preserve">lump sum </t>
  </si>
  <si>
    <t xml:space="preserve">STANDARD BENEFITS             + EITHER AVC DEFERRED 
</t>
  </si>
  <si>
    <t>LUMP SUMS</t>
  </si>
  <si>
    <t>RESTRICTED COMMUTATION + FULL AVC TO PROVIDE EXTRA LUMP SUM</t>
  </si>
  <si>
    <t>SCHEME PART.PENSION</t>
  </si>
  <si>
    <t>COMP. PART. PENSION</t>
  </si>
  <si>
    <t xml:space="preserve">for deferral </t>
  </si>
  <si>
    <t>or annuity</t>
  </si>
  <si>
    <t>reduced commutation + full AVC provide part lump sum</t>
  </si>
  <si>
    <t>max lump sum</t>
  </si>
  <si>
    <t>AVC SEPARATE FOR ANNUITY</t>
  </si>
  <si>
    <t xml:space="preserve">FULL COMMUTATION              + EITHER AVC DEFERRED </t>
  </si>
  <si>
    <t>1 &amp; 2</t>
  </si>
  <si>
    <t>3 &amp; 4</t>
  </si>
  <si>
    <t>CLS</t>
  </si>
  <si>
    <t>CP</t>
  </si>
  <si>
    <t>PENSIONS</t>
  </si>
  <si>
    <t>to give max</t>
  </si>
  <si>
    <t>balance</t>
  </si>
  <si>
    <t>ORIGINAL</t>
  </si>
  <si>
    <t>Maximum Lump Sum Calculator</t>
  </si>
  <si>
    <t>You can use this calculator to estimate the maximum lump sum available</t>
  </si>
  <si>
    <t>under the scheme and the reduced pension as a result of this</t>
  </si>
  <si>
    <t>Standard Benefits</t>
  </si>
  <si>
    <t>Maximum Lump Sum</t>
  </si>
  <si>
    <t>Please note that this calculator is intended for illustration purposes only and does not give you any statutory rights.</t>
  </si>
  <si>
    <t>DO NOT make any decisions about retirement based on the details contained within this calculator.</t>
  </si>
  <si>
    <t>Your reduced annual pension can be:</t>
  </si>
  <si>
    <t>Which will provide you with an increased lump sum of:</t>
  </si>
  <si>
    <t>Please enter the 'Pension Lump Sum' (if applicable):</t>
  </si>
  <si>
    <t>Please enter the 'Annual Pension':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</si>
</sst>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;;;"/>
    <numFmt numFmtId="166" formatCode="&quot;£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1"/>
      <color rgb="FF1A1A1A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2" fontId="2" fillId="0" borderId="7" xfId="0" applyNumberFormat="1" applyFont="1" applyBorder="1"/>
    <xf numFmtId="0" fontId="0" fillId="0" borderId="8" xfId="0" applyBorder="1"/>
    <xf numFmtId="0" fontId="2" fillId="0" borderId="0" xfId="0" applyFont="1" applyAlignment="1"/>
    <xf numFmtId="0" fontId="0" fillId="0" borderId="6" xfId="0" applyBorder="1"/>
    <xf numFmtId="0" fontId="0" fillId="0" borderId="2" xfId="0" applyBorder="1"/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5" xfId="0" applyFont="1" applyFill="1" applyBorder="1" applyAlignment="1">
      <alignment horizontal="center"/>
    </xf>
    <xf numFmtId="0" fontId="2" fillId="0" borderId="8" xfId="0" applyFont="1" applyBorder="1"/>
    <xf numFmtId="2" fontId="2" fillId="0" borderId="8" xfId="0" applyNumberFormat="1" applyFont="1" applyBorder="1"/>
    <xf numFmtId="9" fontId="2" fillId="0" borderId="0" xfId="0" applyNumberFormat="1" applyFont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6" xfId="0" applyFill="1" applyBorder="1"/>
    <xf numFmtId="0" fontId="0" fillId="3" borderId="3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0" fillId="3" borderId="7" xfId="0" applyFill="1" applyBorder="1"/>
    <xf numFmtId="2" fontId="2" fillId="3" borderId="7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/>
    <xf numFmtId="2" fontId="2" fillId="4" borderId="7" xfId="0" applyNumberFormat="1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5" borderId="2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7" xfId="0" applyFont="1" applyFill="1" applyBorder="1"/>
    <xf numFmtId="2" fontId="2" fillId="5" borderId="7" xfId="0" applyNumberFormat="1" applyFont="1" applyFill="1" applyBorder="1"/>
    <xf numFmtId="2" fontId="2" fillId="5" borderId="8" xfId="0" applyNumberFormat="1" applyFont="1" applyFill="1" applyBorder="1"/>
    <xf numFmtId="2" fontId="2" fillId="4" borderId="0" xfId="0" applyNumberFormat="1" applyFont="1" applyFill="1" applyBorder="1"/>
    <xf numFmtId="0" fontId="2" fillId="3" borderId="5" xfId="0" applyFont="1" applyFill="1" applyBorder="1" applyAlignment="1">
      <alignment horizontal="center"/>
    </xf>
    <xf numFmtId="2" fontId="0" fillId="3" borderId="0" xfId="0" applyNumberFormat="1" applyFill="1" applyBorder="1"/>
    <xf numFmtId="2" fontId="2" fillId="3" borderId="8" xfId="0" applyNumberFormat="1" applyFont="1" applyFill="1" applyBorder="1"/>
    <xf numFmtId="0" fontId="2" fillId="3" borderId="4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2" xfId="0" applyFill="1" applyBorder="1"/>
    <xf numFmtId="0" fontId="2" fillId="6" borderId="3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0" fontId="0" fillId="6" borderId="5" xfId="0" applyFill="1" applyBorder="1"/>
    <xf numFmtId="0" fontId="2" fillId="6" borderId="4" xfId="0" applyFont="1" applyFill="1" applyBorder="1"/>
    <xf numFmtId="2" fontId="0" fillId="6" borderId="0" xfId="0" applyNumberFormat="1" applyFill="1" applyBorder="1"/>
    <xf numFmtId="0" fontId="2" fillId="6" borderId="6" xfId="0" applyFont="1" applyFill="1" applyBorder="1"/>
    <xf numFmtId="2" fontId="2" fillId="6" borderId="7" xfId="0" applyNumberFormat="1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0" fillId="6" borderId="1" xfId="0" applyFill="1" applyBorder="1"/>
    <xf numFmtId="0" fontId="2" fillId="6" borderId="9" xfId="0" applyFont="1" applyFill="1" applyBorder="1"/>
    <xf numFmtId="0" fontId="2" fillId="6" borderId="10" xfId="0" applyFont="1" applyFill="1" applyBorder="1"/>
    <xf numFmtId="0" fontId="0" fillId="6" borderId="10" xfId="0" applyFill="1" applyBorder="1"/>
    <xf numFmtId="2" fontId="2" fillId="6" borderId="10" xfId="0" applyNumberFormat="1" applyFont="1" applyFill="1" applyBorder="1"/>
    <xf numFmtId="2" fontId="2" fillId="6" borderId="11" xfId="0" applyNumberFormat="1" applyFont="1" applyFill="1" applyBorder="1"/>
    <xf numFmtId="165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0" fontId="2" fillId="6" borderId="0" xfId="0" applyFont="1" applyFill="1" applyAlignment="1">
      <alignment horizontal="center"/>
    </xf>
    <xf numFmtId="0" fontId="3" fillId="6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/>
    <xf numFmtId="164" fontId="2" fillId="0" borderId="0" xfId="0" applyNumberFormat="1" applyFont="1"/>
    <xf numFmtId="0" fontId="3" fillId="7" borderId="0" xfId="0" applyFont="1" applyFill="1" applyAlignment="1">
      <alignment horizontal="center"/>
    </xf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66" fontId="0" fillId="8" borderId="12" xfId="0" applyNumberFormat="1" applyFill="1" applyBorder="1" applyProtection="1">
      <protection locked="0"/>
    </xf>
    <xf numFmtId="166" fontId="2" fillId="0" borderId="12" xfId="0" applyNumberFormat="1" applyFont="1" applyFill="1" applyBorder="1"/>
    <xf numFmtId="0" fontId="2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0" borderId="0" xfId="0" applyAlignment="1"/>
    <xf numFmtId="0" fontId="2" fillId="3" borderId="7" xfId="0" applyFont="1" applyFill="1" applyBorder="1" applyAlignment="1">
      <alignment horizontal="right" indent="2"/>
    </xf>
    <xf numFmtId="0" fontId="2" fillId="3" borderId="8" xfId="0" applyFont="1" applyFill="1" applyBorder="1" applyAlignment="1">
      <alignment horizontal="right" indent="2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47625</xdr:rowOff>
    </xdr:from>
    <xdr:to>
      <xdr:col>1</xdr:col>
      <xdr:colOff>6648450</xdr:colOff>
      <xdr:row>13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571500"/>
          <a:ext cx="6619875" cy="1676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Option for conversion of AVC under reg 66 should be done before BCE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If reg 66 chosen then AVC will not be issue at BCE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All options below to be done after reg 66 decision made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These options show the choices at both min/max  members can choose any point between</a:t>
          </a:r>
        </a:p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i.e. how much AVC to have as lump sum: how much at 12:1 of benefits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tabSelected="1" workbookViewId="0">
      <selection activeCell="H9" sqref="H9"/>
    </sheetView>
  </sheetViews>
  <sheetFormatPr defaultRowHeight="12.75" x14ac:dyDescent="0.2"/>
  <cols>
    <col min="8" max="8" width="11.5703125" customWidth="1"/>
  </cols>
  <sheetData>
    <row r="2" spans="2:8" ht="18" x14ac:dyDescent="0.25">
      <c r="B2" s="133" t="s">
        <v>67</v>
      </c>
    </row>
    <row r="4" spans="2:8" ht="14.25" x14ac:dyDescent="0.2">
      <c r="B4" s="129" t="s">
        <v>68</v>
      </c>
    </row>
    <row r="5" spans="2:8" ht="14.25" x14ac:dyDescent="0.2">
      <c r="B5" s="129" t="s">
        <v>69</v>
      </c>
    </row>
    <row r="7" spans="2:8" ht="15.75" x14ac:dyDescent="0.25">
      <c r="B7" s="131" t="s">
        <v>70</v>
      </c>
    </row>
    <row r="9" spans="2:8" ht="14.25" x14ac:dyDescent="0.2">
      <c r="B9" s="129" t="s">
        <v>77</v>
      </c>
      <c r="F9" s="35"/>
      <c r="G9" s="35"/>
      <c r="H9" s="134"/>
    </row>
    <row r="11" spans="2:8" ht="14.25" x14ac:dyDescent="0.2">
      <c r="B11" s="129" t="s">
        <v>76</v>
      </c>
      <c r="H11" s="134"/>
    </row>
    <row r="13" spans="2:8" ht="15.75" x14ac:dyDescent="0.25">
      <c r="B13" s="131" t="s">
        <v>71</v>
      </c>
    </row>
    <row r="15" spans="2:8" ht="14.25" x14ac:dyDescent="0.2">
      <c r="B15" s="129" t="s">
        <v>74</v>
      </c>
      <c r="H15" s="135">
        <f>Results!B34</f>
        <v>0</v>
      </c>
    </row>
    <row r="17" spans="2:8" ht="14.25" x14ac:dyDescent="0.2">
      <c r="B17" s="129" t="s">
        <v>75</v>
      </c>
      <c r="H17" s="135">
        <f>Results!D34</f>
        <v>0</v>
      </c>
    </row>
    <row r="20" spans="2:8" ht="15" x14ac:dyDescent="0.2">
      <c r="B20" s="132" t="s">
        <v>72</v>
      </c>
    </row>
    <row r="21" spans="2:8" ht="15" x14ac:dyDescent="0.2">
      <c r="B21" s="132"/>
    </row>
    <row r="22" spans="2:8" ht="15" x14ac:dyDescent="0.2">
      <c r="B22" s="132" t="s">
        <v>73</v>
      </c>
    </row>
    <row r="23" spans="2:8" x14ac:dyDescent="0.2">
      <c r="B23" s="6"/>
    </row>
    <row r="24" spans="2:8" ht="13.5" x14ac:dyDescent="0.2">
      <c r="B24" s="130"/>
    </row>
  </sheetData>
  <sheetProtection password="818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workbookViewId="0">
      <selection activeCell="E13" sqref="E13"/>
    </sheetView>
  </sheetViews>
  <sheetFormatPr defaultRowHeight="12.75" x14ac:dyDescent="0.2"/>
  <cols>
    <col min="2" max="2" width="27.28515625" style="2" bestFit="1" customWidth="1"/>
    <col min="3" max="3" width="10.85546875" bestFit="1" customWidth="1"/>
  </cols>
  <sheetData>
    <row r="3" spans="2:7" x14ac:dyDescent="0.2">
      <c r="B3" s="136" t="s">
        <v>8</v>
      </c>
      <c r="C3" s="136"/>
      <c r="D3" s="136"/>
      <c r="E3" s="136"/>
      <c r="F3" s="136"/>
      <c r="G3" s="136"/>
    </row>
    <row r="5" spans="2:7" x14ac:dyDescent="0.2">
      <c r="B5" s="5" t="s">
        <v>9</v>
      </c>
      <c r="C5" s="5"/>
    </row>
    <row r="6" spans="2:7" x14ac:dyDescent="0.2">
      <c r="B6" s="5" t="s">
        <v>10</v>
      </c>
      <c r="C6" s="5"/>
    </row>
    <row r="7" spans="2:7" x14ac:dyDescent="0.2">
      <c r="B7" s="5"/>
    </row>
    <row r="8" spans="2:7" x14ac:dyDescent="0.2">
      <c r="B8" s="5" t="s">
        <v>11</v>
      </c>
      <c r="C8" s="6"/>
    </row>
    <row r="9" spans="2:7" x14ac:dyDescent="0.2">
      <c r="B9" s="5"/>
      <c r="C9" s="6"/>
    </row>
    <row r="10" spans="2:7" x14ac:dyDescent="0.2">
      <c r="B10" s="5" t="s">
        <v>17</v>
      </c>
      <c r="C10" s="7"/>
    </row>
    <row r="11" spans="2:7" x14ac:dyDescent="0.2">
      <c r="B11" s="5"/>
      <c r="C11" s="6"/>
    </row>
    <row r="12" spans="2:7" x14ac:dyDescent="0.2">
      <c r="B12" s="5" t="s">
        <v>14</v>
      </c>
      <c r="C12" s="6">
        <f>Website!H9</f>
        <v>0</v>
      </c>
    </row>
    <row r="13" spans="2:7" x14ac:dyDescent="0.2">
      <c r="B13" s="5" t="s">
        <v>15</v>
      </c>
      <c r="C13" s="125">
        <v>0</v>
      </c>
    </row>
    <row r="14" spans="2:7" x14ac:dyDescent="0.2">
      <c r="B14" s="5"/>
      <c r="C14" s="6"/>
    </row>
    <row r="15" spans="2:7" x14ac:dyDescent="0.2">
      <c r="B15" s="5" t="s">
        <v>12</v>
      </c>
      <c r="C15" s="6">
        <f>Website!H11</f>
        <v>0</v>
      </c>
    </row>
    <row r="16" spans="2:7" x14ac:dyDescent="0.2">
      <c r="B16" s="5" t="s">
        <v>16</v>
      </c>
      <c r="C16" s="125">
        <v>0</v>
      </c>
    </row>
    <row r="17" spans="2:3" x14ac:dyDescent="0.2">
      <c r="B17" s="5"/>
      <c r="C17" s="6"/>
    </row>
    <row r="18" spans="2:3" x14ac:dyDescent="0.2">
      <c r="B18" s="5" t="s">
        <v>51</v>
      </c>
      <c r="C18" s="8">
        <v>0</v>
      </c>
    </row>
    <row r="19" spans="2:3" x14ac:dyDescent="0.2">
      <c r="B19" s="5" t="s">
        <v>52</v>
      </c>
      <c r="C19" s="8">
        <v>0</v>
      </c>
    </row>
    <row r="20" spans="2:3" x14ac:dyDescent="0.2">
      <c r="B20" s="5"/>
      <c r="C20" s="6"/>
    </row>
    <row r="21" spans="2:3" x14ac:dyDescent="0.2">
      <c r="B21" s="5" t="s">
        <v>13</v>
      </c>
      <c r="C21" s="8"/>
    </row>
    <row r="22" spans="2:3" x14ac:dyDescent="0.2">
      <c r="B22" s="5"/>
    </row>
    <row r="23" spans="2:3" x14ac:dyDescent="0.2">
      <c r="B23" s="5"/>
    </row>
  </sheetData>
  <sheetProtection password="818B" sheet="1" objects="1" scenarios="1" selectLockedCells="1" selectUnlockedCells="1"/>
  <mergeCells count="1">
    <mergeCell ref="B3:G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4" workbookViewId="0">
      <selection activeCell="D12" sqref="D12"/>
    </sheetView>
  </sheetViews>
  <sheetFormatPr defaultRowHeight="12.75" x14ac:dyDescent="0.2"/>
  <cols>
    <col min="1" max="1" width="4.140625" customWidth="1"/>
    <col min="2" max="2" width="100.85546875" bestFit="1" customWidth="1"/>
  </cols>
  <sheetData>
    <row r="1" spans="1:2" ht="15.75" x14ac:dyDescent="0.25">
      <c r="B1" s="126" t="s">
        <v>41</v>
      </c>
    </row>
    <row r="16" spans="1:2" ht="15.75" x14ac:dyDescent="0.25">
      <c r="A16" s="117">
        <v>1</v>
      </c>
      <c r="B16" s="118" t="s">
        <v>40</v>
      </c>
    </row>
    <row r="17" spans="1:2" ht="15.75" x14ac:dyDescent="0.25">
      <c r="A17" s="117">
        <v>2</v>
      </c>
      <c r="B17" s="118" t="s">
        <v>44</v>
      </c>
    </row>
    <row r="18" spans="1:2" ht="15.75" x14ac:dyDescent="0.25">
      <c r="A18" s="119">
        <v>3</v>
      </c>
      <c r="B18" s="120" t="s">
        <v>43</v>
      </c>
    </row>
    <row r="19" spans="1:2" ht="15.75" x14ac:dyDescent="0.25">
      <c r="A19" s="119">
        <v>4</v>
      </c>
      <c r="B19" s="120" t="s">
        <v>46</v>
      </c>
    </row>
    <row r="20" spans="1:2" ht="15.75" x14ac:dyDescent="0.25">
      <c r="A20" s="121">
        <v>5</v>
      </c>
      <c r="B20" s="122" t="s">
        <v>55</v>
      </c>
    </row>
    <row r="21" spans="1:2" ht="15.75" x14ac:dyDescent="0.25">
      <c r="A21" s="123">
        <v>6</v>
      </c>
      <c r="B21" s="124" t="s">
        <v>45</v>
      </c>
    </row>
  </sheetData>
  <sheetProtection password="818B" sheet="1" objects="1" scenarios="1" selectLockedCells="1" selectUnlockedCells="1"/>
  <phoneticPr fontId="1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H18" sqref="H18"/>
    </sheetView>
  </sheetViews>
  <sheetFormatPr defaultRowHeight="12.75" x14ac:dyDescent="0.2"/>
  <cols>
    <col min="1" max="1" width="10.5703125" bestFit="1" customWidth="1"/>
    <col min="2" max="2" width="12.140625" bestFit="1" customWidth="1"/>
    <col min="3" max="3" width="3" bestFit="1" customWidth="1"/>
    <col min="4" max="4" width="11" bestFit="1" customWidth="1"/>
    <col min="5" max="5" width="5" customWidth="1"/>
    <col min="6" max="6" width="15.5703125" customWidth="1"/>
    <col min="7" max="7" width="2.140625" bestFit="1" customWidth="1"/>
    <col min="8" max="8" width="13.42578125" bestFit="1" customWidth="1"/>
    <col min="9" max="9" width="13" customWidth="1"/>
  </cols>
  <sheetData>
    <row r="1" spans="1:11" x14ac:dyDescent="0.2">
      <c r="B1" s="144" t="s">
        <v>34</v>
      </c>
      <c r="C1" s="145"/>
      <c r="D1" s="145"/>
      <c r="E1" s="145"/>
      <c r="F1" s="145"/>
      <c r="G1" s="145"/>
      <c r="H1" s="145"/>
      <c r="I1" s="145"/>
    </row>
    <row r="3" spans="1:11" x14ac:dyDescent="0.2">
      <c r="B3" s="5"/>
      <c r="C3" s="2"/>
      <c r="D3" s="2"/>
      <c r="E3" s="2"/>
      <c r="F3" s="2"/>
      <c r="G3" s="2"/>
      <c r="H3" s="1">
        <f>INPUT!C6</f>
        <v>0</v>
      </c>
      <c r="I3" s="2">
        <f>INPUT!C5</f>
        <v>0</v>
      </c>
    </row>
    <row r="4" spans="1:11" x14ac:dyDescent="0.2">
      <c r="A4" s="136" t="s">
        <v>25</v>
      </c>
      <c r="B4" s="136"/>
      <c r="C4" s="136"/>
      <c r="D4" s="136"/>
      <c r="E4" s="136"/>
      <c r="F4" s="136"/>
    </row>
    <row r="5" spans="1:11" x14ac:dyDescent="0.2">
      <c r="A5" s="5" t="s">
        <v>24</v>
      </c>
      <c r="B5" s="5"/>
      <c r="C5" s="5"/>
      <c r="D5" s="5"/>
      <c r="E5" s="5"/>
      <c r="F5" s="5" t="s">
        <v>24</v>
      </c>
    </row>
    <row r="6" spans="1:11" s="6" customFormat="1" x14ac:dyDescent="0.2">
      <c r="A6" s="6" t="s">
        <v>63</v>
      </c>
      <c r="B6" s="5" t="s">
        <v>26</v>
      </c>
      <c r="C6" s="5">
        <v>20</v>
      </c>
      <c r="E6" s="5" t="s">
        <v>27</v>
      </c>
      <c r="F6" s="5" t="s">
        <v>49</v>
      </c>
      <c r="G6" s="5" t="s">
        <v>27</v>
      </c>
      <c r="I6" s="5" t="s">
        <v>7</v>
      </c>
    </row>
    <row r="7" spans="1:11" x14ac:dyDescent="0.2">
      <c r="A7">
        <f>B24</f>
        <v>0</v>
      </c>
      <c r="B7" s="2" t="s">
        <v>26</v>
      </c>
      <c r="C7" s="2">
        <v>20</v>
      </c>
      <c r="D7" s="3">
        <f>A7*C7</f>
        <v>0</v>
      </c>
      <c r="E7" s="2" t="s">
        <v>27</v>
      </c>
      <c r="F7" s="2">
        <f>D24</f>
        <v>0</v>
      </c>
      <c r="G7" s="2" t="s">
        <v>27</v>
      </c>
      <c r="I7" s="3">
        <f>INPUT!C21</f>
        <v>0</v>
      </c>
    </row>
    <row r="9" spans="1:11" x14ac:dyDescent="0.2">
      <c r="A9" s="6" t="s">
        <v>66</v>
      </c>
      <c r="B9" s="5" t="s">
        <v>37</v>
      </c>
      <c r="C9" s="2" t="s">
        <v>6</v>
      </c>
      <c r="D9" s="8">
        <f>D7+F7+I7</f>
        <v>0</v>
      </c>
    </row>
    <row r="11" spans="1:11" x14ac:dyDescent="0.2">
      <c r="A11" s="136" t="s">
        <v>28</v>
      </c>
      <c r="B11" s="153"/>
      <c r="C11" s="153"/>
      <c r="D11" s="153"/>
      <c r="E11" s="153"/>
      <c r="H11" s="6" t="s">
        <v>56</v>
      </c>
    </row>
    <row r="12" spans="1:11" x14ac:dyDescent="0.2">
      <c r="D12" s="8">
        <f>D9</f>
        <v>0</v>
      </c>
      <c r="E12" s="2" t="s">
        <v>26</v>
      </c>
      <c r="F12" s="34">
        <v>0.25</v>
      </c>
      <c r="G12" s="2" t="s">
        <v>6</v>
      </c>
      <c r="H12" s="8">
        <f>D12*F12</f>
        <v>0</v>
      </c>
    </row>
    <row r="13" spans="1:11" x14ac:dyDescent="0.2">
      <c r="B13" s="5"/>
      <c r="C13" s="2"/>
      <c r="D13" s="2"/>
      <c r="E13" s="2"/>
      <c r="F13" s="2"/>
      <c r="G13" s="2"/>
      <c r="H13" s="2"/>
      <c r="I13" s="2"/>
    </row>
    <row r="14" spans="1:11" x14ac:dyDescent="0.2">
      <c r="A14" s="2" t="s">
        <v>47</v>
      </c>
      <c r="B14" t="s">
        <v>65</v>
      </c>
      <c r="C14" s="2"/>
      <c r="D14" s="38" t="s">
        <v>64</v>
      </c>
      <c r="E14" s="2" t="str">
        <f>G12</f>
        <v>=</v>
      </c>
      <c r="F14" s="39">
        <f>H12-F7</f>
        <v>0</v>
      </c>
      <c r="G14" s="2"/>
      <c r="I14" s="116">
        <f>I7-F14</f>
        <v>0</v>
      </c>
    </row>
    <row r="15" spans="1:11" ht="13.5" thickBot="1" x14ac:dyDescent="0.25"/>
    <row r="16" spans="1:11" x14ac:dyDescent="0.2">
      <c r="A16" s="40" t="s">
        <v>59</v>
      </c>
      <c r="B16" s="148" t="s">
        <v>48</v>
      </c>
      <c r="C16" s="149"/>
      <c r="D16" s="149"/>
      <c r="E16" s="149"/>
      <c r="F16" s="149"/>
      <c r="G16" s="149"/>
      <c r="H16" s="149"/>
      <c r="I16" s="150"/>
      <c r="K16" s="23"/>
    </row>
    <row r="17" spans="1:11" ht="13.5" thickBot="1" x14ac:dyDescent="0.25">
      <c r="A17" s="41"/>
      <c r="B17" s="154" t="s">
        <v>42</v>
      </c>
      <c r="C17" s="154"/>
      <c r="D17" s="154"/>
      <c r="E17" s="154"/>
      <c r="F17" s="154"/>
      <c r="G17" s="154"/>
      <c r="H17" s="154"/>
      <c r="I17" s="155"/>
    </row>
    <row r="18" spans="1:11" x14ac:dyDescent="0.2">
      <c r="A18" s="40"/>
      <c r="B18" s="143" t="s">
        <v>18</v>
      </c>
      <c r="C18" s="143"/>
      <c r="D18" s="143"/>
      <c r="E18" s="42"/>
      <c r="F18" s="42"/>
      <c r="G18" s="42"/>
      <c r="H18" s="42"/>
      <c r="I18" s="43"/>
    </row>
    <row r="19" spans="1:11" x14ac:dyDescent="0.2">
      <c r="A19" s="44"/>
      <c r="B19" s="45"/>
      <c r="C19" s="45"/>
      <c r="D19" s="45"/>
      <c r="E19" s="45"/>
      <c r="F19" s="45"/>
      <c r="G19" s="45"/>
      <c r="H19" s="45"/>
      <c r="I19" s="46"/>
    </row>
    <row r="20" spans="1:11" x14ac:dyDescent="0.2">
      <c r="A20" s="44"/>
      <c r="B20" s="47" t="s">
        <v>19</v>
      </c>
      <c r="C20" s="47"/>
      <c r="D20" s="47" t="s">
        <v>20</v>
      </c>
      <c r="E20" s="47"/>
      <c r="F20" s="47" t="s">
        <v>21</v>
      </c>
      <c r="G20" s="45"/>
      <c r="H20" s="48" t="s">
        <v>7</v>
      </c>
      <c r="I20" s="87" t="s">
        <v>37</v>
      </c>
    </row>
    <row r="21" spans="1:11" x14ac:dyDescent="0.2">
      <c r="A21" s="44"/>
      <c r="B21" s="45"/>
      <c r="C21" s="45"/>
      <c r="D21" s="45"/>
      <c r="E21" s="45"/>
      <c r="F21" s="45"/>
      <c r="G21" s="45"/>
      <c r="H21" s="48" t="s">
        <v>53</v>
      </c>
      <c r="I21" s="46"/>
    </row>
    <row r="22" spans="1:11" x14ac:dyDescent="0.2">
      <c r="A22" s="90" t="s">
        <v>22</v>
      </c>
      <c r="B22" s="45">
        <f>INPUT!C12</f>
        <v>0</v>
      </c>
      <c r="C22" s="45"/>
      <c r="D22" s="88">
        <f>INPUT!C15</f>
        <v>0</v>
      </c>
      <c r="E22" s="45"/>
      <c r="F22" s="88">
        <f>INPUT!C18</f>
        <v>0</v>
      </c>
      <c r="G22" s="45"/>
      <c r="H22" s="48" t="s">
        <v>54</v>
      </c>
      <c r="I22" s="46"/>
    </row>
    <row r="23" spans="1:11" x14ac:dyDescent="0.2">
      <c r="A23" s="90" t="s">
        <v>23</v>
      </c>
      <c r="B23" s="88">
        <f>INPUT!C13</f>
        <v>0</v>
      </c>
      <c r="C23" s="45"/>
      <c r="D23" s="88">
        <f>INPUT!C16</f>
        <v>0</v>
      </c>
      <c r="E23" s="45"/>
      <c r="F23" s="88">
        <f>INPUT!C19</f>
        <v>0</v>
      </c>
      <c r="G23" s="45"/>
      <c r="H23" s="45"/>
      <c r="I23" s="46"/>
    </row>
    <row r="24" spans="1:11" ht="13.5" thickBot="1" x14ac:dyDescent="0.25">
      <c r="A24" s="49" t="s">
        <v>24</v>
      </c>
      <c r="B24" s="50">
        <f>SUM(B22:B23)</f>
        <v>0</v>
      </c>
      <c r="C24" s="50"/>
      <c r="D24" s="52">
        <f>SUM(D22:D23)</f>
        <v>0</v>
      </c>
      <c r="E24" s="50"/>
      <c r="F24" s="52">
        <f>SUM(F22:F23)</f>
        <v>0</v>
      </c>
      <c r="G24" s="51"/>
      <c r="H24" s="52">
        <f>INPUT!C21</f>
        <v>0</v>
      </c>
      <c r="I24" s="89">
        <f>Results!D9</f>
        <v>0</v>
      </c>
    </row>
    <row r="25" spans="1:11" ht="13.5" thickBot="1" x14ac:dyDescent="0.25">
      <c r="K25" s="5"/>
    </row>
    <row r="26" spans="1:11" x14ac:dyDescent="0.2">
      <c r="A26" s="53" t="s">
        <v>60</v>
      </c>
      <c r="B26" s="151" t="s">
        <v>58</v>
      </c>
      <c r="C26" s="151"/>
      <c r="D26" s="151"/>
      <c r="E26" s="151"/>
      <c r="F26" s="151"/>
      <c r="G26" s="151"/>
      <c r="H26" s="151"/>
      <c r="I26" s="152"/>
    </row>
    <row r="27" spans="1:11" ht="13.5" thickBot="1" x14ac:dyDescent="0.25">
      <c r="A27" s="54"/>
      <c r="B27" s="55"/>
      <c r="C27" s="55"/>
      <c r="D27" s="55"/>
      <c r="E27" s="55"/>
      <c r="F27" s="67" t="s">
        <v>57</v>
      </c>
      <c r="G27" s="55"/>
      <c r="H27" s="55"/>
      <c r="I27" s="56"/>
    </row>
    <row r="28" spans="1:11" x14ac:dyDescent="0.2">
      <c r="A28" s="57"/>
      <c r="B28" s="137" t="s">
        <v>38</v>
      </c>
      <c r="C28" s="137"/>
      <c r="D28" s="137"/>
      <c r="E28" s="137"/>
      <c r="F28" s="137"/>
      <c r="G28" s="58"/>
      <c r="H28" s="58"/>
      <c r="I28" s="59"/>
    </row>
    <row r="29" spans="1:11" x14ac:dyDescent="0.2">
      <c r="A29" s="60"/>
      <c r="B29" s="61"/>
      <c r="C29" s="61"/>
      <c r="D29" s="61"/>
      <c r="E29" s="61"/>
      <c r="F29" s="61"/>
      <c r="G29" s="61"/>
      <c r="H29" s="61"/>
      <c r="I29" s="62"/>
    </row>
    <row r="30" spans="1:11" x14ac:dyDescent="0.2">
      <c r="A30" s="60"/>
      <c r="B30" s="61" t="s">
        <v>19</v>
      </c>
      <c r="C30" s="61"/>
      <c r="D30" s="61" t="s">
        <v>20</v>
      </c>
      <c r="E30" s="61"/>
      <c r="F30" s="61" t="s">
        <v>21</v>
      </c>
      <c r="G30" s="61"/>
      <c r="H30" s="63" t="s">
        <v>7</v>
      </c>
      <c r="I30" s="64" t="s">
        <v>37</v>
      </c>
    </row>
    <row r="31" spans="1:11" x14ac:dyDescent="0.2">
      <c r="A31" s="60"/>
      <c r="B31" s="61"/>
      <c r="C31" s="61"/>
      <c r="D31" s="61"/>
      <c r="E31" s="61"/>
      <c r="F31" s="61"/>
      <c r="G31" s="61"/>
      <c r="H31" s="63" t="s">
        <v>53</v>
      </c>
      <c r="I31" s="62"/>
    </row>
    <row r="32" spans="1:11" x14ac:dyDescent="0.2">
      <c r="A32" s="60" t="s">
        <v>22</v>
      </c>
      <c r="B32" s="61">
        <f>B34-B33</f>
        <v>0</v>
      </c>
      <c r="C32" s="61"/>
      <c r="D32" s="61">
        <f>D34-D33</f>
        <v>0</v>
      </c>
      <c r="E32" s="61"/>
      <c r="F32" s="86">
        <f>INPUT!C18</f>
        <v>0</v>
      </c>
      <c r="G32" s="61"/>
      <c r="H32" s="63" t="s">
        <v>54</v>
      </c>
      <c r="I32" s="62"/>
    </row>
    <row r="33" spans="1:11" x14ac:dyDescent="0.2">
      <c r="A33" s="60" t="s">
        <v>23</v>
      </c>
      <c r="B33" s="86">
        <f>INPUT!C13</f>
        <v>0</v>
      </c>
      <c r="C33" s="61"/>
      <c r="D33" s="86">
        <f>INPUT!C16</f>
        <v>0</v>
      </c>
      <c r="E33" s="61"/>
      <c r="F33" s="86">
        <f>INPUT!C19</f>
        <v>0</v>
      </c>
      <c r="G33" s="61"/>
      <c r="H33" s="61"/>
      <c r="I33" s="62"/>
    </row>
    <row r="34" spans="1:11" ht="13.5" thickBot="1" x14ac:dyDescent="0.25">
      <c r="A34" s="65" t="s">
        <v>24</v>
      </c>
      <c r="B34" s="66">
        <f>Sheet1!O12</f>
        <v>0</v>
      </c>
      <c r="C34" s="67"/>
      <c r="D34" s="67">
        <f>Sheet1!O14</f>
        <v>0</v>
      </c>
      <c r="E34" s="67"/>
      <c r="F34" s="66">
        <f>SUM(F32:F33)</f>
        <v>0</v>
      </c>
      <c r="G34" s="67"/>
      <c r="H34" s="66">
        <f>INPUT!C21</f>
        <v>0</v>
      </c>
      <c r="I34" s="68">
        <f>Sheet1!Q17</f>
        <v>0</v>
      </c>
    </row>
    <row r="35" spans="1:11" ht="13.5" thickBot="1" x14ac:dyDescent="0.25">
      <c r="K35" s="5"/>
    </row>
    <row r="36" spans="1:11" x14ac:dyDescent="0.2">
      <c r="A36" s="91">
        <v>5</v>
      </c>
      <c r="B36" s="138" t="s">
        <v>50</v>
      </c>
      <c r="C36" s="138"/>
      <c r="D36" s="138"/>
      <c r="E36" s="138"/>
      <c r="F36" s="138"/>
      <c r="G36" s="138"/>
      <c r="H36" s="138"/>
      <c r="I36" s="139"/>
      <c r="J36" s="5"/>
    </row>
    <row r="37" spans="1:11" ht="13.5" thickBot="1" x14ac:dyDescent="0.25">
      <c r="A37" s="94"/>
      <c r="B37" s="95"/>
      <c r="C37" s="95"/>
      <c r="D37" s="95"/>
      <c r="E37" s="95"/>
      <c r="F37" s="95"/>
      <c r="G37" s="95"/>
      <c r="H37" s="95"/>
      <c r="I37" s="96"/>
    </row>
    <row r="38" spans="1:11" x14ac:dyDescent="0.2">
      <c r="A38" s="97"/>
      <c r="B38" s="98" t="s">
        <v>19</v>
      </c>
      <c r="C38" s="98"/>
      <c r="D38" s="98" t="s">
        <v>20</v>
      </c>
      <c r="E38" s="98"/>
      <c r="F38" s="98" t="s">
        <v>21</v>
      </c>
      <c r="G38" s="99"/>
      <c r="H38" s="92" t="s">
        <v>30</v>
      </c>
      <c r="I38" s="93" t="s">
        <v>37</v>
      </c>
    </row>
    <row r="39" spans="1:11" x14ac:dyDescent="0.2">
      <c r="A39" s="100"/>
      <c r="B39" s="101"/>
      <c r="C39" s="101"/>
      <c r="D39" s="101"/>
      <c r="E39" s="101"/>
      <c r="F39" s="101"/>
      <c r="G39" s="101"/>
      <c r="H39" s="102" t="s">
        <v>31</v>
      </c>
      <c r="I39" s="103"/>
    </row>
    <row r="40" spans="1:11" x14ac:dyDescent="0.2">
      <c r="A40" s="104" t="s">
        <v>22</v>
      </c>
      <c r="B40" s="101" t="str">
        <f>IF($I$14&lt;0,Sheet1!O31,"n/a")</f>
        <v>n/a</v>
      </c>
      <c r="C40" s="101"/>
      <c r="D40" s="101" t="str">
        <f>IF($I$14&lt;0,Sheet1!O33,"n/a")</f>
        <v>n/a</v>
      </c>
      <c r="E40" s="101"/>
      <c r="F40" s="105" t="str">
        <f>IF($I$14&lt;0, INPUT!C18,"n/a")</f>
        <v>n/a</v>
      </c>
      <c r="G40" s="101"/>
      <c r="H40" s="101"/>
      <c r="I40" s="103"/>
    </row>
    <row r="41" spans="1:11" x14ac:dyDescent="0.2">
      <c r="A41" s="104" t="s">
        <v>23</v>
      </c>
      <c r="B41" s="105" t="str">
        <f>IF($I$14&lt;0,INPUT!C13,"n/a")</f>
        <v>n/a</v>
      </c>
      <c r="C41" s="101"/>
      <c r="D41" s="105" t="str">
        <f>IF($I$14&lt;0,INPUT!C16,"n/a")</f>
        <v>n/a</v>
      </c>
      <c r="E41" s="101"/>
      <c r="F41" s="105" t="str">
        <f>IF($I$14&lt;0, INPUT!C19,"n/a")</f>
        <v>n/a</v>
      </c>
      <c r="G41" s="101"/>
      <c r="H41" s="101"/>
      <c r="I41" s="103"/>
    </row>
    <row r="42" spans="1:11" ht="13.5" thickBot="1" x14ac:dyDescent="0.25">
      <c r="A42" s="106" t="s">
        <v>24</v>
      </c>
      <c r="B42" s="107" t="str">
        <f>IF(I14&lt;0,SUM(B40:B41),"n/a")</f>
        <v>n/a</v>
      </c>
      <c r="C42" s="108"/>
      <c r="D42" s="107" t="str">
        <f>IF(I14&lt;0,SUM(D40:D41),"n/a")</f>
        <v>n/a</v>
      </c>
      <c r="E42" s="108"/>
      <c r="F42" s="107" t="str">
        <f>IF($I$14&lt;0, SUM(F40:F41),"n/a")</f>
        <v>n/a</v>
      </c>
      <c r="G42" s="108"/>
      <c r="H42" s="108" t="str">
        <f>IF($I$14&lt;0,Sheet1!O35,"n/a")</f>
        <v>n/a</v>
      </c>
      <c r="I42" s="109" t="str">
        <f>IF($I$14&lt;0,Sheet1!Q36,"n/a")</f>
        <v>n/a</v>
      </c>
    </row>
    <row r="43" spans="1:11" ht="13.5" thickBot="1" x14ac:dyDescent="0.25">
      <c r="A43" s="97"/>
      <c r="B43" s="99"/>
      <c r="C43" s="99"/>
      <c r="D43" s="99"/>
      <c r="E43" s="99"/>
      <c r="F43" s="99"/>
      <c r="G43" s="99"/>
      <c r="H43" s="99"/>
      <c r="I43" s="110"/>
    </row>
    <row r="44" spans="1:11" s="6" customFormat="1" ht="13.5" thickBot="1" x14ac:dyDescent="0.25">
      <c r="A44" s="111" t="s">
        <v>24</v>
      </c>
      <c r="B44" s="112" t="s">
        <v>49</v>
      </c>
      <c r="C44" s="113"/>
      <c r="D44" s="114" t="str">
        <f>IF(I14&lt;0,D42+H42,"n/a")</f>
        <v>n/a</v>
      </c>
      <c r="E44" s="113"/>
      <c r="F44" s="113"/>
      <c r="G44" s="113"/>
      <c r="H44" s="112" t="str">
        <f>"LTA/4 ="</f>
        <v>LTA/4 =</v>
      </c>
      <c r="I44" s="115" t="str">
        <f>IF($I$14&lt;0,ROUND(I42/4,2),"n/a")</f>
        <v>n/a</v>
      </c>
    </row>
    <row r="45" spans="1:11" ht="13.5" thickBot="1" x14ac:dyDescent="0.25"/>
    <row r="46" spans="1:11" x14ac:dyDescent="0.2">
      <c r="A46" s="69">
        <v>6</v>
      </c>
      <c r="B46" s="146" t="s">
        <v>29</v>
      </c>
      <c r="C46" s="146"/>
      <c r="D46" s="146"/>
      <c r="E46" s="146"/>
      <c r="F46" s="146"/>
      <c r="G46" s="146"/>
      <c r="H46" s="146"/>
      <c r="I46" s="147"/>
    </row>
    <row r="47" spans="1:11" ht="13.5" thickBot="1" x14ac:dyDescent="0.25">
      <c r="A47" s="70"/>
      <c r="B47" s="71"/>
      <c r="C47" s="71"/>
      <c r="D47" s="71"/>
      <c r="E47" s="71"/>
      <c r="F47" s="71"/>
      <c r="G47" s="71"/>
      <c r="H47" s="71"/>
      <c r="I47" s="72"/>
    </row>
    <row r="48" spans="1:11" ht="13.5" thickBot="1" x14ac:dyDescent="0.25">
      <c r="A48" s="73"/>
      <c r="B48" s="140" t="s">
        <v>18</v>
      </c>
      <c r="C48" s="141"/>
      <c r="D48" s="142"/>
      <c r="E48" s="74"/>
      <c r="F48" s="74"/>
      <c r="G48" s="74"/>
      <c r="H48" s="74"/>
      <c r="I48" s="75"/>
    </row>
    <row r="49" spans="1:9" x14ac:dyDescent="0.2">
      <c r="A49" s="76"/>
      <c r="B49" s="77"/>
      <c r="C49" s="77"/>
      <c r="D49" s="77"/>
      <c r="E49" s="77"/>
      <c r="F49" s="77"/>
      <c r="G49" s="77"/>
      <c r="H49" s="77"/>
      <c r="I49" s="78"/>
    </row>
    <row r="50" spans="1:9" x14ac:dyDescent="0.2">
      <c r="A50" s="76"/>
      <c r="B50" s="79" t="s">
        <v>19</v>
      </c>
      <c r="C50" s="79"/>
      <c r="D50" s="79" t="s">
        <v>20</v>
      </c>
      <c r="E50" s="79"/>
      <c r="F50" s="79" t="s">
        <v>21</v>
      </c>
      <c r="G50" s="77"/>
      <c r="H50" s="80" t="s">
        <v>30</v>
      </c>
      <c r="I50" s="81" t="s">
        <v>30</v>
      </c>
    </row>
    <row r="51" spans="1:9" x14ac:dyDescent="0.2">
      <c r="A51" s="76"/>
      <c r="B51" s="77"/>
      <c r="C51" s="77"/>
      <c r="D51" s="77"/>
      <c r="E51" s="77"/>
      <c r="F51" s="77"/>
      <c r="G51" s="77"/>
      <c r="H51" s="80" t="s">
        <v>31</v>
      </c>
      <c r="I51" s="81" t="s">
        <v>32</v>
      </c>
    </row>
    <row r="52" spans="1:9" x14ac:dyDescent="0.2">
      <c r="A52" s="76" t="s">
        <v>22</v>
      </c>
      <c r="B52" s="77" t="str">
        <f>IF(I14 &lt;= 0, "n/a",B22)</f>
        <v>n/a</v>
      </c>
      <c r="C52" s="77"/>
      <c r="D52" s="77" t="str">
        <f>IF(I14 &lt;= 0, "n/a",D22)</f>
        <v>n/a</v>
      </c>
      <c r="E52" s="77"/>
      <c r="F52" s="77" t="str">
        <f>IF(I14 &lt;= 0, "n/a",F22)</f>
        <v>n/a</v>
      </c>
      <c r="G52" s="77"/>
      <c r="H52" s="77"/>
      <c r="I52" s="78"/>
    </row>
    <row r="53" spans="1:9" x14ac:dyDescent="0.2">
      <c r="A53" s="76" t="s">
        <v>23</v>
      </c>
      <c r="B53" s="77" t="str">
        <f>IF(I14 &lt;= 0, "n/a",B23)</f>
        <v>n/a</v>
      </c>
      <c r="C53" s="77"/>
      <c r="D53" s="77" t="str">
        <f>IF(I14 &lt;= 0, "n/a",D23)</f>
        <v>n/a</v>
      </c>
      <c r="E53" s="77"/>
      <c r="F53" s="77" t="str">
        <f>IF(I14 &lt;= 0, "n/a",F23)</f>
        <v>n/a</v>
      </c>
      <c r="G53" s="77"/>
      <c r="H53" s="77"/>
      <c r="I53" s="78"/>
    </row>
    <row r="54" spans="1:9" ht="13.5" thickBot="1" x14ac:dyDescent="0.25">
      <c r="A54" s="82" t="s">
        <v>24</v>
      </c>
      <c r="B54" s="83" t="str">
        <f>IF(I14 &lt;= 0, "n/a",SUM(B52:B53))</f>
        <v>n/a</v>
      </c>
      <c r="C54" s="83"/>
      <c r="D54" s="83" t="str">
        <f>IF(I14 &lt;= 0, "n/a",SUM(D52:D53))</f>
        <v>n/a</v>
      </c>
      <c r="E54" s="83"/>
      <c r="F54" s="83" t="str">
        <f>IF(I14 &lt;= 0, "n/a",SUM(F52:F53))</f>
        <v>n/a</v>
      </c>
      <c r="G54" s="83"/>
      <c r="H54" s="84">
        <f>F14</f>
        <v>0</v>
      </c>
      <c r="I54" s="85">
        <f>I7-H54</f>
        <v>0</v>
      </c>
    </row>
  </sheetData>
  <sheetProtection password="818B" sheet="1" objects="1" scenarios="1" selectLockedCells="1" selectUnlockedCells="1"/>
  <mergeCells count="11">
    <mergeCell ref="B1:I1"/>
    <mergeCell ref="B46:I46"/>
    <mergeCell ref="B16:I16"/>
    <mergeCell ref="B26:I26"/>
    <mergeCell ref="A11:E11"/>
    <mergeCell ref="B17:I17"/>
    <mergeCell ref="B28:F28"/>
    <mergeCell ref="B36:I36"/>
    <mergeCell ref="B48:D48"/>
    <mergeCell ref="B18:D18"/>
    <mergeCell ref="A4:F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3"/>
  <sheetViews>
    <sheetView topLeftCell="A16" workbookViewId="0">
      <selection activeCell="D12" sqref="D12"/>
    </sheetView>
  </sheetViews>
  <sheetFormatPr defaultRowHeight="12.75" x14ac:dyDescent="0.2"/>
  <cols>
    <col min="1" max="1" width="9.28515625" bestFit="1" customWidth="1"/>
    <col min="3" max="3" width="3" bestFit="1" customWidth="1"/>
    <col min="4" max="4" width="11" bestFit="1" customWidth="1"/>
    <col min="5" max="5" width="5" customWidth="1"/>
    <col min="6" max="6" width="10.85546875" bestFit="1" customWidth="1"/>
    <col min="7" max="7" width="2.140625" bestFit="1" customWidth="1"/>
    <col min="8" max="8" width="11.42578125" bestFit="1" customWidth="1"/>
    <col min="9" max="9" width="13" customWidth="1"/>
  </cols>
  <sheetData>
    <row r="4" spans="1:11" x14ac:dyDescent="0.2">
      <c r="B4" s="136" t="s">
        <v>34</v>
      </c>
      <c r="C4" s="157"/>
      <c r="D4" s="157"/>
      <c r="E4" s="157"/>
      <c r="F4" s="157"/>
      <c r="G4" s="157"/>
      <c r="H4" s="157"/>
      <c r="I4" s="157"/>
    </row>
    <row r="5" spans="1:11" ht="13.5" thickBot="1" x14ac:dyDescent="0.25"/>
    <row r="6" spans="1:11" x14ac:dyDescent="0.2">
      <c r="A6" s="10">
        <v>1</v>
      </c>
      <c r="B6" s="156" t="s">
        <v>33</v>
      </c>
      <c r="C6" s="156"/>
      <c r="D6" s="156"/>
      <c r="E6" s="156"/>
      <c r="F6" s="156"/>
      <c r="G6" s="156"/>
      <c r="H6" s="156"/>
      <c r="I6" s="158"/>
      <c r="K6" s="23"/>
    </row>
    <row r="7" spans="1:11" ht="13.5" thickBot="1" x14ac:dyDescent="0.25">
      <c r="A7" s="24"/>
      <c r="B7" s="20"/>
      <c r="C7" s="20"/>
      <c r="D7" s="20"/>
      <c r="E7" s="20"/>
      <c r="F7" s="20"/>
      <c r="G7" s="20"/>
      <c r="H7" s="20"/>
      <c r="I7" s="22"/>
    </row>
    <row r="8" spans="1:11" x14ac:dyDescent="0.2">
      <c r="A8" s="10"/>
      <c r="B8" s="156" t="s">
        <v>18</v>
      </c>
      <c r="C8" s="156"/>
      <c r="D8" s="156"/>
      <c r="E8" s="11"/>
      <c r="F8" s="11"/>
      <c r="G8" s="11"/>
      <c r="H8" s="11"/>
      <c r="I8" s="12"/>
    </row>
    <row r="9" spans="1:11" x14ac:dyDescent="0.2">
      <c r="A9" s="13"/>
      <c r="B9" s="14"/>
      <c r="C9" s="14"/>
      <c r="D9" s="14"/>
      <c r="E9" s="14"/>
      <c r="F9" s="14"/>
      <c r="G9" s="14"/>
      <c r="H9" s="14"/>
      <c r="I9" s="15"/>
    </row>
    <row r="10" spans="1:11" x14ac:dyDescent="0.2">
      <c r="A10" s="13"/>
      <c r="B10" s="16" t="s">
        <v>19</v>
      </c>
      <c r="C10" s="16"/>
      <c r="D10" s="16" t="s">
        <v>20</v>
      </c>
      <c r="E10" s="16"/>
      <c r="F10" s="16" t="s">
        <v>21</v>
      </c>
      <c r="G10" s="14"/>
      <c r="H10" s="17" t="s">
        <v>7</v>
      </c>
      <c r="I10" s="15"/>
    </row>
    <row r="11" spans="1:11" x14ac:dyDescent="0.2">
      <c r="A11" s="13"/>
      <c r="B11" s="14"/>
      <c r="C11" s="14"/>
      <c r="D11" s="14"/>
      <c r="E11" s="14"/>
      <c r="F11" s="14"/>
      <c r="G11" s="14"/>
      <c r="H11" s="17" t="s">
        <v>36</v>
      </c>
      <c r="I11" s="15"/>
    </row>
    <row r="12" spans="1:11" x14ac:dyDescent="0.2">
      <c r="A12" s="13" t="s">
        <v>22</v>
      </c>
      <c r="B12" s="14">
        <f>INPUT!C12</f>
        <v>0</v>
      </c>
      <c r="C12" s="14"/>
      <c r="D12" s="14">
        <f>INPUT!C15</f>
        <v>0</v>
      </c>
      <c r="E12" s="14"/>
      <c r="F12" s="14">
        <f>F14-F13</f>
        <v>0</v>
      </c>
      <c r="G12" s="14"/>
      <c r="H12" s="14"/>
      <c r="I12" s="15"/>
    </row>
    <row r="13" spans="1:11" x14ac:dyDescent="0.2">
      <c r="A13" s="13" t="s">
        <v>23</v>
      </c>
      <c r="B13" s="14">
        <f>INPUT!C13</f>
        <v>0</v>
      </c>
      <c r="C13" s="14"/>
      <c r="D13" s="14">
        <f>INPUT!C16</f>
        <v>0</v>
      </c>
      <c r="E13" s="14"/>
      <c r="F13" s="14">
        <f>B13/2</f>
        <v>0</v>
      </c>
      <c r="G13" s="14"/>
      <c r="H13" s="14"/>
      <c r="I13" s="15"/>
    </row>
    <row r="14" spans="1:11" ht="13.5" thickBot="1" x14ac:dyDescent="0.25">
      <c r="A14" s="18" t="s">
        <v>24</v>
      </c>
      <c r="B14" s="19">
        <f>SUM(B12:B13)</f>
        <v>0</v>
      </c>
      <c r="C14" s="19"/>
      <c r="D14" s="19">
        <f>SUM(D12:D13)</f>
        <v>0</v>
      </c>
      <c r="E14" s="19"/>
      <c r="F14" s="19">
        <f>INPUT!C18</f>
        <v>0</v>
      </c>
      <c r="G14" s="20"/>
      <c r="H14" s="21">
        <f>INPUT!C21</f>
        <v>0</v>
      </c>
      <c r="I14" s="22"/>
    </row>
    <row r="15" spans="1:11" x14ac:dyDescent="0.2">
      <c r="K15" s="5"/>
    </row>
    <row r="16" spans="1:11" x14ac:dyDescent="0.2">
      <c r="A16" s="136" t="s">
        <v>25</v>
      </c>
      <c r="B16" s="136"/>
      <c r="C16" s="136"/>
      <c r="D16" s="136"/>
      <c r="E16" s="136"/>
      <c r="F16" s="136"/>
    </row>
    <row r="17" spans="1:10" x14ac:dyDescent="0.2">
      <c r="A17" t="s">
        <v>19</v>
      </c>
      <c r="B17" s="2" t="s">
        <v>26</v>
      </c>
      <c r="C17" s="2">
        <v>20</v>
      </c>
      <c r="E17" s="2" t="s">
        <v>27</v>
      </c>
      <c r="F17" t="s">
        <v>20</v>
      </c>
      <c r="G17" s="2" t="s">
        <v>27</v>
      </c>
      <c r="H17" s="2" t="s">
        <v>7</v>
      </c>
    </row>
    <row r="18" spans="1:10" x14ac:dyDescent="0.2">
      <c r="A18">
        <f>B14</f>
        <v>0</v>
      </c>
      <c r="B18" s="2" t="s">
        <v>26</v>
      </c>
      <c r="C18" s="2">
        <v>20</v>
      </c>
      <c r="D18" s="3">
        <f>A18*C18</f>
        <v>0</v>
      </c>
      <c r="E18" s="2" t="s">
        <v>27</v>
      </c>
      <c r="F18">
        <f>D14</f>
        <v>0</v>
      </c>
      <c r="G18" s="2" t="s">
        <v>27</v>
      </c>
      <c r="H18" s="3">
        <f>INPUT!C21</f>
        <v>0</v>
      </c>
    </row>
    <row r="20" spans="1:10" x14ac:dyDescent="0.2">
      <c r="C20" s="2" t="s">
        <v>6</v>
      </c>
      <c r="D20" s="8">
        <f>D18+F18+H18</f>
        <v>0</v>
      </c>
    </row>
    <row r="22" spans="1:10" x14ac:dyDescent="0.2">
      <c r="A22" s="136" t="s">
        <v>28</v>
      </c>
      <c r="B22" s="153"/>
      <c r="C22" s="153"/>
      <c r="D22" s="153"/>
      <c r="E22" s="153"/>
    </row>
    <row r="23" spans="1:10" x14ac:dyDescent="0.2">
      <c r="D23" s="8">
        <f>D20</f>
        <v>0</v>
      </c>
      <c r="E23" s="2" t="s">
        <v>26</v>
      </c>
      <c r="F23" s="34">
        <v>0.25</v>
      </c>
      <c r="G23" s="2" t="s">
        <v>6</v>
      </c>
      <c r="H23" s="8">
        <f>D23*F23</f>
        <v>0</v>
      </c>
    </row>
    <row r="24" spans="1:10" ht="13.5" thickBot="1" x14ac:dyDescent="0.25"/>
    <row r="25" spans="1:10" x14ac:dyDescent="0.2">
      <c r="A25" s="10">
        <v>2</v>
      </c>
      <c r="B25" s="156" t="s">
        <v>29</v>
      </c>
      <c r="C25" s="156"/>
      <c r="D25" s="156"/>
      <c r="E25" s="156"/>
      <c r="F25" s="156"/>
      <c r="G25" s="156"/>
      <c r="H25" s="156"/>
      <c r="I25" s="158"/>
      <c r="J25" s="5"/>
    </row>
    <row r="26" spans="1:10" ht="13.5" thickBot="1" x14ac:dyDescent="0.25">
      <c r="A26" s="24"/>
      <c r="B26" s="20"/>
      <c r="C26" s="20"/>
      <c r="D26" s="20"/>
      <c r="E26" s="20"/>
      <c r="F26" s="20"/>
      <c r="G26" s="20"/>
      <c r="H26" s="20"/>
      <c r="I26" s="22"/>
    </row>
    <row r="27" spans="1:10" x14ac:dyDescent="0.2">
      <c r="A27" s="25"/>
      <c r="B27" s="156" t="s">
        <v>18</v>
      </c>
      <c r="C27" s="156"/>
      <c r="D27" s="156"/>
      <c r="E27" s="11"/>
      <c r="F27" s="11"/>
      <c r="G27" s="11"/>
      <c r="H27" s="11"/>
      <c r="I27" s="12"/>
    </row>
    <row r="28" spans="1:10" x14ac:dyDescent="0.2">
      <c r="A28" s="13"/>
      <c r="B28" s="14"/>
      <c r="C28" s="14"/>
      <c r="D28" s="14"/>
      <c r="E28" s="14"/>
      <c r="F28" s="14"/>
      <c r="G28" s="14"/>
      <c r="H28" s="14"/>
      <c r="I28" s="15"/>
    </row>
    <row r="29" spans="1:10" x14ac:dyDescent="0.2">
      <c r="A29" s="13"/>
      <c r="B29" s="16" t="s">
        <v>19</v>
      </c>
      <c r="C29" s="16"/>
      <c r="D29" s="16" t="s">
        <v>20</v>
      </c>
      <c r="E29" s="16"/>
      <c r="F29" s="16" t="s">
        <v>21</v>
      </c>
      <c r="G29" s="14"/>
      <c r="H29" s="17" t="s">
        <v>30</v>
      </c>
      <c r="I29" s="26" t="s">
        <v>30</v>
      </c>
    </row>
    <row r="30" spans="1:10" x14ac:dyDescent="0.2">
      <c r="A30" s="13"/>
      <c r="B30" s="14"/>
      <c r="C30" s="14"/>
      <c r="D30" s="14"/>
      <c r="E30" s="14"/>
      <c r="F30" s="14"/>
      <c r="G30" s="14"/>
      <c r="H30" s="17" t="s">
        <v>31</v>
      </c>
      <c r="I30" s="26" t="s">
        <v>32</v>
      </c>
    </row>
    <row r="31" spans="1:10" x14ac:dyDescent="0.2">
      <c r="A31" s="13" t="s">
        <v>22</v>
      </c>
      <c r="B31" s="14">
        <f>B12</f>
        <v>0</v>
      </c>
      <c r="C31" s="14"/>
      <c r="D31" s="14">
        <f>D12</f>
        <v>0</v>
      </c>
      <c r="E31" s="14"/>
      <c r="F31" s="14">
        <f>F12</f>
        <v>0</v>
      </c>
      <c r="G31" s="14"/>
      <c r="H31" s="14"/>
      <c r="I31" s="15"/>
    </row>
    <row r="32" spans="1:10" x14ac:dyDescent="0.2">
      <c r="A32" s="13" t="s">
        <v>23</v>
      </c>
      <c r="B32" s="14">
        <f>B13</f>
        <v>0</v>
      </c>
      <c r="C32" s="14"/>
      <c r="D32" s="14">
        <f>D13</f>
        <v>0</v>
      </c>
      <c r="E32" s="14"/>
      <c r="F32" s="14">
        <f>F13</f>
        <v>0</v>
      </c>
      <c r="G32" s="14"/>
      <c r="H32" s="14"/>
      <c r="I32" s="15"/>
    </row>
    <row r="33" spans="1:9" s="6" customFormat="1" ht="13.5" thickBot="1" x14ac:dyDescent="0.25">
      <c r="A33" s="18" t="s">
        <v>24</v>
      </c>
      <c r="B33" s="19">
        <f>SUM(B31:B32)</f>
        <v>0</v>
      </c>
      <c r="C33" s="19"/>
      <c r="D33" s="19">
        <f>SUM(D31:D32)</f>
        <v>0</v>
      </c>
      <c r="E33" s="19"/>
      <c r="F33" s="19">
        <f>SUM(F31:F32)</f>
        <v>0</v>
      </c>
      <c r="G33" s="19"/>
      <c r="H33" s="21">
        <f>H23-D33</f>
        <v>0</v>
      </c>
      <c r="I33" s="33">
        <f>H18-H33</f>
        <v>0</v>
      </c>
    </row>
    <row r="34" spans="1:9" ht="13.5" thickBot="1" x14ac:dyDescent="0.25"/>
    <row r="35" spans="1:9" x14ac:dyDescent="0.2">
      <c r="A35" s="10">
        <v>3</v>
      </c>
      <c r="B35" s="156" t="s">
        <v>35</v>
      </c>
      <c r="C35" s="156"/>
      <c r="D35" s="156"/>
      <c r="E35" s="156"/>
      <c r="F35" s="156"/>
      <c r="G35" s="156"/>
      <c r="H35" s="156"/>
      <c r="I35" s="158"/>
    </row>
    <row r="36" spans="1:9" ht="13.5" thickBot="1" x14ac:dyDescent="0.25">
      <c r="A36" s="24"/>
      <c r="B36" s="20"/>
      <c r="C36" s="20"/>
      <c r="D36" s="20"/>
      <c r="E36" s="20"/>
      <c r="F36" s="20"/>
      <c r="G36" s="20"/>
      <c r="H36" s="20"/>
      <c r="I36" s="22"/>
    </row>
    <row r="37" spans="1:9" x14ac:dyDescent="0.2">
      <c r="A37" s="28"/>
      <c r="B37" s="156" t="s">
        <v>38</v>
      </c>
      <c r="C37" s="156"/>
      <c r="D37" s="156"/>
      <c r="E37" s="156"/>
      <c r="F37" s="156"/>
      <c r="G37" s="29"/>
      <c r="H37" s="29"/>
      <c r="I37" s="9"/>
    </row>
    <row r="38" spans="1:9" x14ac:dyDescent="0.2">
      <c r="A38" s="27"/>
      <c r="B38" s="16"/>
      <c r="C38" s="16"/>
      <c r="D38" s="16"/>
      <c r="E38" s="16"/>
      <c r="F38" s="16"/>
      <c r="G38" s="16"/>
      <c r="H38" s="16"/>
      <c r="I38" s="30"/>
    </row>
    <row r="39" spans="1:9" x14ac:dyDescent="0.2">
      <c r="A39" s="27"/>
      <c r="B39" s="16" t="s">
        <v>19</v>
      </c>
      <c r="C39" s="16"/>
      <c r="D39" s="16" t="s">
        <v>20</v>
      </c>
      <c r="E39" s="16"/>
      <c r="F39" s="16" t="s">
        <v>21</v>
      </c>
      <c r="G39" s="16"/>
      <c r="H39" s="17" t="s">
        <v>7</v>
      </c>
      <c r="I39" s="31" t="s">
        <v>37</v>
      </c>
    </row>
    <row r="40" spans="1:9" x14ac:dyDescent="0.2">
      <c r="A40" s="27"/>
      <c r="B40" s="16"/>
      <c r="C40" s="16"/>
      <c r="D40" s="16"/>
      <c r="E40" s="16"/>
      <c r="F40" s="16"/>
      <c r="G40" s="16"/>
      <c r="H40" s="17" t="s">
        <v>36</v>
      </c>
      <c r="I40" s="30"/>
    </row>
    <row r="41" spans="1:9" x14ac:dyDescent="0.2">
      <c r="A41" s="27" t="s">
        <v>22</v>
      </c>
      <c r="B41" s="16">
        <f>B43-B42</f>
        <v>0</v>
      </c>
      <c r="C41" s="16"/>
      <c r="D41" s="16">
        <f>D43-D42</f>
        <v>0</v>
      </c>
      <c r="E41" s="16"/>
      <c r="F41" s="16">
        <f>F43-F42</f>
        <v>0</v>
      </c>
      <c r="G41" s="16"/>
      <c r="H41" s="16"/>
      <c r="I41" s="30"/>
    </row>
    <row r="42" spans="1:9" x14ac:dyDescent="0.2">
      <c r="A42" s="27" t="s">
        <v>23</v>
      </c>
      <c r="B42" s="16">
        <f>INPUT!C13</f>
        <v>0</v>
      </c>
      <c r="C42" s="16"/>
      <c r="D42" s="16">
        <f>INPUT!C16</f>
        <v>0</v>
      </c>
      <c r="E42" s="16"/>
      <c r="F42" s="16">
        <f>ROUND(B42/2,2)</f>
        <v>0</v>
      </c>
      <c r="G42" s="16"/>
      <c r="H42" s="16"/>
      <c r="I42" s="30"/>
    </row>
    <row r="43" spans="1:9" ht="13.5" thickBot="1" x14ac:dyDescent="0.25">
      <c r="A43" s="18" t="s">
        <v>24</v>
      </c>
      <c r="B43" s="21">
        <f>Sheet1!O12</f>
        <v>0</v>
      </c>
      <c r="C43" s="19"/>
      <c r="D43" s="19">
        <f>Sheet1!O14</f>
        <v>0</v>
      </c>
      <c r="E43" s="19"/>
      <c r="F43" s="21">
        <f>ROUND(B43/2,2)</f>
        <v>0</v>
      </c>
      <c r="G43" s="19"/>
      <c r="H43" s="21">
        <f>INPUT!C21</f>
        <v>0</v>
      </c>
      <c r="I43" s="32">
        <f>Sheet1!Q17</f>
        <v>0</v>
      </c>
    </row>
    <row r="45" spans="1:9" x14ac:dyDescent="0.2">
      <c r="A45" s="5">
        <v>4</v>
      </c>
      <c r="B45" s="136" t="s">
        <v>39</v>
      </c>
      <c r="C45" s="136"/>
      <c r="D45" s="136"/>
      <c r="E45" s="136"/>
      <c r="F45" s="136"/>
      <c r="G45" s="136"/>
      <c r="H45" s="136"/>
      <c r="I45" s="136"/>
    </row>
    <row r="49" spans="1:8" x14ac:dyDescent="0.2">
      <c r="A49" s="13"/>
      <c r="B49" s="16" t="s">
        <v>19</v>
      </c>
      <c r="C49" s="16"/>
      <c r="D49" s="16" t="s">
        <v>20</v>
      </c>
      <c r="E49" s="16"/>
      <c r="F49" s="16" t="s">
        <v>21</v>
      </c>
      <c r="G49" s="14"/>
      <c r="H49" s="17" t="s">
        <v>30</v>
      </c>
    </row>
    <row r="50" spans="1:8" x14ac:dyDescent="0.2">
      <c r="A50" s="13"/>
      <c r="B50" s="14"/>
      <c r="C50" s="14"/>
      <c r="D50" s="14"/>
      <c r="E50" s="14"/>
      <c r="F50" s="14"/>
      <c r="G50" s="14"/>
      <c r="H50" s="17" t="s">
        <v>31</v>
      </c>
    </row>
    <row r="51" spans="1:8" x14ac:dyDescent="0.2">
      <c r="A51" s="27" t="s">
        <v>22</v>
      </c>
    </row>
    <row r="52" spans="1:8" x14ac:dyDescent="0.2">
      <c r="A52" s="27" t="s">
        <v>23</v>
      </c>
    </row>
    <row r="53" spans="1:8" ht="13.5" thickBot="1" x14ac:dyDescent="0.25">
      <c r="A53" s="18" t="s">
        <v>24</v>
      </c>
    </row>
  </sheetData>
  <sheetProtection password="818B" sheet="1" objects="1" scenarios="1" selectLockedCells="1" selectUnlockedCells="1"/>
  <mergeCells count="10">
    <mergeCell ref="B37:F37"/>
    <mergeCell ref="B45:I45"/>
    <mergeCell ref="B4:I4"/>
    <mergeCell ref="B25:I25"/>
    <mergeCell ref="B6:I6"/>
    <mergeCell ref="B35:I35"/>
    <mergeCell ref="B27:D27"/>
    <mergeCell ref="B8:D8"/>
    <mergeCell ref="A16:F16"/>
    <mergeCell ref="A22:E2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7" workbookViewId="0">
      <selection activeCell="D12" sqref="D12"/>
    </sheetView>
  </sheetViews>
  <sheetFormatPr defaultRowHeight="12.75" x14ac:dyDescent="0.2"/>
  <cols>
    <col min="3" max="3" width="3" bestFit="1" customWidth="1"/>
    <col min="4" max="4" width="2" bestFit="1" customWidth="1"/>
    <col min="5" max="5" width="2.28515625" customWidth="1"/>
    <col min="6" max="6" width="3" bestFit="1" customWidth="1"/>
    <col min="7" max="7" width="3.5703125" bestFit="1" customWidth="1"/>
    <col min="8" max="8" width="1.5703125" bestFit="1" customWidth="1"/>
    <col min="9" max="9" width="2" bestFit="1" customWidth="1"/>
    <col min="10" max="10" width="4.85546875" bestFit="1" customWidth="1"/>
    <col min="11" max="11" width="2.140625" bestFit="1" customWidth="1"/>
    <col min="12" max="12" width="2" bestFit="1" customWidth="1"/>
    <col min="13" max="13" width="4.85546875" customWidth="1"/>
    <col min="14" max="14" width="10.5703125" bestFit="1" customWidth="1"/>
    <col min="15" max="15" width="12.140625" customWidth="1"/>
    <col min="17" max="18" width="12" bestFit="1" customWidth="1"/>
  </cols>
  <sheetData>
    <row r="1" spans="2:18" ht="13.5" thickBot="1" x14ac:dyDescent="0.25"/>
    <row r="2" spans="2:18" x14ac:dyDescent="0.2">
      <c r="B2" s="10">
        <v>1</v>
      </c>
      <c r="C2" s="11"/>
      <c r="D2" s="11"/>
      <c r="E2" s="11"/>
      <c r="F2" s="11"/>
      <c r="G2" s="11"/>
      <c r="H2" s="11"/>
      <c r="I2" s="11"/>
      <c r="J2" s="11" t="s">
        <v>1</v>
      </c>
      <c r="K2" s="11"/>
      <c r="L2" s="11"/>
      <c r="M2" s="11"/>
      <c r="N2" s="11">
        <f>INPUT!C12</f>
        <v>0</v>
      </c>
      <c r="O2" s="11">
        <f>N2-O9</f>
        <v>0</v>
      </c>
      <c r="P2" s="11"/>
      <c r="Q2" s="11">
        <f>O2*F8</f>
        <v>0</v>
      </c>
      <c r="R2" s="12"/>
    </row>
    <row r="3" spans="2:18" x14ac:dyDescent="0.2">
      <c r="B3" s="128"/>
      <c r="C3" s="14"/>
      <c r="D3" s="14"/>
      <c r="E3" s="14"/>
      <c r="F3" s="14"/>
      <c r="G3" s="14"/>
      <c r="H3" s="14"/>
      <c r="I3" s="14"/>
      <c r="J3" s="14" t="s">
        <v>62</v>
      </c>
      <c r="K3" s="14"/>
      <c r="L3" s="14"/>
      <c r="M3" s="14"/>
      <c r="N3" s="14">
        <f>INPUT!C13</f>
        <v>0</v>
      </c>
      <c r="O3" s="14">
        <f>N3</f>
        <v>0</v>
      </c>
      <c r="P3" s="14"/>
      <c r="Q3" s="14">
        <f>O3</f>
        <v>0</v>
      </c>
      <c r="R3" s="15"/>
    </row>
    <row r="4" spans="2:18" x14ac:dyDescent="0.2">
      <c r="B4" s="13"/>
      <c r="C4" s="14"/>
      <c r="D4" s="14"/>
      <c r="E4" s="14"/>
      <c r="F4" s="14"/>
      <c r="G4" s="14"/>
      <c r="H4" s="14"/>
      <c r="I4" s="14"/>
      <c r="J4" s="14" t="s">
        <v>4</v>
      </c>
      <c r="K4" s="14"/>
      <c r="L4" s="14"/>
      <c r="M4" s="14"/>
      <c r="N4" s="14">
        <f>INPUT!C15</f>
        <v>0</v>
      </c>
      <c r="O4" s="14">
        <f>N4+O9*12</f>
        <v>0</v>
      </c>
      <c r="P4" s="14"/>
      <c r="Q4" s="14">
        <f>O4</f>
        <v>0</v>
      </c>
      <c r="R4" s="15"/>
    </row>
    <row r="5" spans="2:18" x14ac:dyDescent="0.2">
      <c r="B5" s="13"/>
      <c r="C5" s="14"/>
      <c r="D5" s="14"/>
      <c r="E5" s="14"/>
      <c r="F5" s="14"/>
      <c r="G5" s="14"/>
      <c r="H5" s="14"/>
      <c r="I5" s="14"/>
      <c r="J5" s="127" t="s">
        <v>61</v>
      </c>
      <c r="K5" s="14"/>
      <c r="L5" s="14"/>
      <c r="M5" s="14"/>
      <c r="N5" s="14">
        <f>INPUT!C16</f>
        <v>0</v>
      </c>
      <c r="O5" s="14">
        <f>N5</f>
        <v>0</v>
      </c>
      <c r="P5" s="14"/>
      <c r="Q5" s="14">
        <f>O5</f>
        <v>0</v>
      </c>
    </row>
    <row r="6" spans="2:18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>N2*20+N4</f>
        <v>0</v>
      </c>
      <c r="O6" s="14"/>
      <c r="P6" s="14"/>
      <c r="Q6" s="14">
        <f>SUM(Q2:Q4)</f>
        <v>0</v>
      </c>
      <c r="R6" s="15">
        <f>Q6/4</f>
        <v>0</v>
      </c>
    </row>
    <row r="7" spans="2:18" x14ac:dyDescent="0.2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</row>
    <row r="8" spans="2:18" x14ac:dyDescent="0.2">
      <c r="B8" s="13"/>
      <c r="C8" s="14">
        <v>1</v>
      </c>
      <c r="D8" s="14" t="s">
        <v>0</v>
      </c>
      <c r="E8" s="36" t="s">
        <v>3</v>
      </c>
      <c r="F8" s="14">
        <v>20</v>
      </c>
      <c r="G8" s="14" t="s">
        <v>1</v>
      </c>
      <c r="H8" s="14" t="s">
        <v>2</v>
      </c>
      <c r="I8" s="14">
        <v>3</v>
      </c>
      <c r="J8" s="14" t="s">
        <v>4</v>
      </c>
      <c r="K8" s="127" t="s">
        <v>2</v>
      </c>
      <c r="L8" s="14">
        <v>3</v>
      </c>
      <c r="M8" s="127" t="s">
        <v>61</v>
      </c>
      <c r="N8" s="14" t="s">
        <v>5</v>
      </c>
      <c r="O8" s="14"/>
      <c r="P8" s="14"/>
      <c r="Q8" s="14"/>
      <c r="R8" s="15"/>
    </row>
    <row r="9" spans="2:18" x14ac:dyDescent="0.2">
      <c r="B9" s="13"/>
      <c r="C9" s="14">
        <v>56</v>
      </c>
      <c r="D9" s="14"/>
      <c r="E9" s="14"/>
      <c r="F9" s="14">
        <v>20</v>
      </c>
      <c r="G9" s="14" t="s">
        <v>62</v>
      </c>
      <c r="H9" s="14" t="s">
        <v>2</v>
      </c>
      <c r="I9" s="14"/>
      <c r="J9" s="14"/>
      <c r="K9" s="14"/>
      <c r="L9" s="14"/>
      <c r="M9" s="14"/>
      <c r="N9" s="37" t="s">
        <v>6</v>
      </c>
      <c r="O9" s="14">
        <f>(20*(N2+N3)-3*(N4+N5))/56</f>
        <v>0</v>
      </c>
      <c r="P9" s="14"/>
      <c r="Q9" s="14"/>
      <c r="R9" s="15"/>
    </row>
    <row r="10" spans="2:18" ht="13.5" thickBot="1" x14ac:dyDescent="0.25">
      <c r="B10" s="2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>
        <f>O9*12</f>
        <v>0</v>
      </c>
      <c r="P10" s="20"/>
      <c r="Q10" s="20"/>
      <c r="R10" s="22"/>
    </row>
    <row r="11" spans="2:18" ht="13.5" thickBot="1" x14ac:dyDescent="0.25"/>
    <row r="12" spans="2:18" x14ac:dyDescent="0.2">
      <c r="B12" s="10">
        <v>3</v>
      </c>
      <c r="C12" s="11"/>
      <c r="D12" s="11"/>
      <c r="E12" s="11"/>
      <c r="F12" s="11"/>
      <c r="G12" s="11"/>
      <c r="H12" s="11"/>
      <c r="I12" s="11"/>
      <c r="J12" s="11" t="s">
        <v>1</v>
      </c>
      <c r="K12" s="11"/>
      <c r="L12" s="11"/>
      <c r="M12" s="11"/>
      <c r="N12" s="11">
        <f>INPUT!C12</f>
        <v>0</v>
      </c>
      <c r="O12" s="11">
        <f>ROUND(N12-O21,2)</f>
        <v>0</v>
      </c>
      <c r="P12" s="11"/>
      <c r="Q12" s="11">
        <f>O12*F20</f>
        <v>0</v>
      </c>
      <c r="R12" s="12"/>
    </row>
    <row r="13" spans="2:18" x14ac:dyDescent="0.2">
      <c r="B13" s="128"/>
      <c r="C13" s="14"/>
      <c r="D13" s="14"/>
      <c r="E13" s="14"/>
      <c r="F13" s="14"/>
      <c r="G13" s="14"/>
      <c r="H13" s="14"/>
      <c r="I13" s="14"/>
      <c r="J13" s="14" t="s">
        <v>62</v>
      </c>
      <c r="K13" s="14"/>
      <c r="L13" s="14"/>
      <c r="M13" s="14"/>
      <c r="N13" s="14">
        <f>INPUT!C13</f>
        <v>0</v>
      </c>
      <c r="O13" s="14">
        <f>N13</f>
        <v>0</v>
      </c>
      <c r="P13" s="14"/>
      <c r="Q13" s="14">
        <f>O13</f>
        <v>0</v>
      </c>
      <c r="R13" s="15"/>
    </row>
    <row r="14" spans="2:18" x14ac:dyDescent="0.2">
      <c r="B14" s="13"/>
      <c r="C14" s="14"/>
      <c r="D14" s="14"/>
      <c r="E14" s="14"/>
      <c r="F14" s="14"/>
      <c r="G14" s="14"/>
      <c r="H14" s="14"/>
      <c r="I14" s="14"/>
      <c r="J14" s="14" t="s">
        <v>4</v>
      </c>
      <c r="K14" s="14"/>
      <c r="L14" s="14"/>
      <c r="M14" s="14"/>
      <c r="N14" s="14">
        <f>INPUT!C15</f>
        <v>0</v>
      </c>
      <c r="O14" s="14">
        <f>ROUND(N14+O21*12,2)</f>
        <v>0</v>
      </c>
      <c r="P14" s="14"/>
      <c r="Q14" s="14">
        <f>O14</f>
        <v>0</v>
      </c>
      <c r="R14" s="15"/>
    </row>
    <row r="15" spans="2:18" x14ac:dyDescent="0.2">
      <c r="B15" s="13"/>
      <c r="C15" s="14"/>
      <c r="D15" s="14"/>
      <c r="E15" s="14"/>
      <c r="F15" s="14"/>
      <c r="G15" s="14"/>
      <c r="H15" s="14"/>
      <c r="I15" s="14"/>
      <c r="J15" s="127" t="s">
        <v>61</v>
      </c>
      <c r="K15" s="14"/>
      <c r="L15" s="14"/>
      <c r="M15" s="14"/>
      <c r="N15" s="14">
        <f>INPUT!C16</f>
        <v>0</v>
      </c>
      <c r="O15" s="14">
        <f>N15</f>
        <v>0</v>
      </c>
      <c r="P15" s="14"/>
      <c r="Q15" s="14">
        <f>O15</f>
        <v>0</v>
      </c>
      <c r="R15" s="15"/>
    </row>
    <row r="16" spans="2:18" x14ac:dyDescent="0.2">
      <c r="B16" s="13"/>
      <c r="C16" s="14"/>
      <c r="D16" s="14"/>
      <c r="E16" s="14"/>
      <c r="F16" s="14"/>
      <c r="G16" s="14"/>
      <c r="H16" s="14"/>
      <c r="I16" s="14"/>
      <c r="J16" s="14" t="s">
        <v>7</v>
      </c>
      <c r="K16" s="14"/>
      <c r="L16" s="14"/>
      <c r="M16" s="14"/>
      <c r="N16" s="35">
        <f>INPUT!C21</f>
        <v>0</v>
      </c>
      <c r="O16" s="14">
        <f>N16</f>
        <v>0</v>
      </c>
      <c r="P16" s="14"/>
      <c r="Q16" s="14">
        <f>O16</f>
        <v>0</v>
      </c>
      <c r="R16" s="15"/>
    </row>
    <row r="17" spans="1:18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>
        <f>SUM(Q12:Q16)</f>
        <v>0</v>
      </c>
      <c r="R17" s="15">
        <f>Q17/4</f>
        <v>0</v>
      </c>
    </row>
    <row r="18" spans="1:18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5">
        <f>20*(N12+N13)+N14+N15+N16</f>
        <v>0</v>
      </c>
      <c r="O18" s="35">
        <f>20*(O12+O13)+O14+O15+O16</f>
        <v>0</v>
      </c>
      <c r="P18" s="14"/>
      <c r="Q18" s="14"/>
      <c r="R18" s="15"/>
    </row>
    <row r="19" spans="1:18" x14ac:dyDescent="0.2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</row>
    <row r="20" spans="1:18" x14ac:dyDescent="0.2">
      <c r="B20" s="13"/>
      <c r="C20" s="14">
        <v>1</v>
      </c>
      <c r="D20" s="14" t="s">
        <v>0</v>
      </c>
      <c r="E20" s="36" t="s">
        <v>3</v>
      </c>
      <c r="F20" s="14">
        <v>20</v>
      </c>
      <c r="G20" s="14" t="s">
        <v>1</v>
      </c>
      <c r="H20" s="14" t="s">
        <v>2</v>
      </c>
      <c r="I20" s="14">
        <v>3</v>
      </c>
      <c r="J20" s="14" t="s">
        <v>4</v>
      </c>
      <c r="K20" s="14"/>
      <c r="L20" s="14"/>
      <c r="M20" s="14"/>
      <c r="N20" s="14" t="s">
        <v>5</v>
      </c>
      <c r="O20" s="14"/>
      <c r="P20" s="14"/>
      <c r="Q20" s="14"/>
      <c r="R20" s="15"/>
    </row>
    <row r="21" spans="1:18" x14ac:dyDescent="0.2">
      <c r="B21" s="13"/>
      <c r="C21" s="14">
        <v>56</v>
      </c>
      <c r="D21" s="14"/>
      <c r="E21" s="14"/>
      <c r="F21" s="14">
        <v>20</v>
      </c>
      <c r="G21" s="14" t="s">
        <v>62</v>
      </c>
      <c r="H21" s="14"/>
      <c r="I21" s="14">
        <v>3</v>
      </c>
      <c r="J21" s="14" t="s">
        <v>61</v>
      </c>
      <c r="K21" s="14"/>
      <c r="L21" s="14"/>
      <c r="M21" s="14"/>
      <c r="N21" s="37" t="s">
        <v>6</v>
      </c>
      <c r="O21" s="14">
        <f>(20*(N12+N13)-3*(N14+N15))/56</f>
        <v>0</v>
      </c>
      <c r="P21" s="14"/>
      <c r="Q21" s="14"/>
      <c r="R21" s="15"/>
    </row>
    <row r="22" spans="1:18" ht="13.5" thickBot="1" x14ac:dyDescent="0.25">
      <c r="B22" s="24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f>O21*12</f>
        <v>0</v>
      </c>
      <c r="P22" s="20"/>
      <c r="Q22" s="20"/>
      <c r="R22" s="22"/>
    </row>
    <row r="23" spans="1:18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">
      <c r="B24" s="5">
        <v>2</v>
      </c>
      <c r="J24" t="s">
        <v>1</v>
      </c>
      <c r="N24">
        <f>INPUT!C12</f>
        <v>0</v>
      </c>
      <c r="O24">
        <f>N24</f>
        <v>0</v>
      </c>
      <c r="Q24">
        <f>O24*F30</f>
        <v>0</v>
      </c>
    </row>
    <row r="25" spans="1:18" x14ac:dyDescent="0.2">
      <c r="J25" t="s">
        <v>4</v>
      </c>
      <c r="N25">
        <f>INPUT!C15</f>
        <v>0</v>
      </c>
      <c r="O25">
        <f>N25</f>
        <v>0</v>
      </c>
      <c r="Q25">
        <f>O25</f>
        <v>0</v>
      </c>
    </row>
    <row r="26" spans="1:18" x14ac:dyDescent="0.2">
      <c r="J26" t="s">
        <v>7</v>
      </c>
      <c r="N26" s="3">
        <f>INPUT!C21</f>
        <v>0</v>
      </c>
      <c r="O26">
        <f>N26-O27</f>
        <v>0</v>
      </c>
      <c r="Q26">
        <f>O26</f>
        <v>0</v>
      </c>
    </row>
    <row r="27" spans="1:18" x14ac:dyDescent="0.2">
      <c r="O27">
        <f>ROUND(N29-O25,2)</f>
        <v>0</v>
      </c>
      <c r="Q27">
        <f>SUM(Q24:Q26)</f>
        <v>0</v>
      </c>
      <c r="R27">
        <f>Q27/4</f>
        <v>0</v>
      </c>
    </row>
    <row r="28" spans="1:18" x14ac:dyDescent="0.2">
      <c r="N28" s="3">
        <f>N24*20+N25+N26</f>
        <v>0</v>
      </c>
    </row>
    <row r="29" spans="1:18" x14ac:dyDescent="0.2">
      <c r="N29">
        <f>N28/4</f>
        <v>0</v>
      </c>
    </row>
    <row r="30" spans="1:18" x14ac:dyDescent="0.2">
      <c r="E30" s="1"/>
    </row>
    <row r="31" spans="1:18" x14ac:dyDescent="0.2">
      <c r="B31" s="5">
        <v>4</v>
      </c>
      <c r="J31" t="s">
        <v>1</v>
      </c>
      <c r="N31">
        <f>INPUT!C12</f>
        <v>0</v>
      </c>
      <c r="O31">
        <f>ROUND(N31-O41,2)</f>
        <v>0</v>
      </c>
      <c r="Q31">
        <f>O31*20</f>
        <v>0</v>
      </c>
    </row>
    <row r="32" spans="1:18" x14ac:dyDescent="0.2">
      <c r="B32" s="5"/>
      <c r="J32" t="s">
        <v>62</v>
      </c>
      <c r="N32">
        <f>INPUT!C13</f>
        <v>0</v>
      </c>
      <c r="O32">
        <f>N32</f>
        <v>0</v>
      </c>
      <c r="Q32">
        <f>O32*20</f>
        <v>0</v>
      </c>
    </row>
    <row r="33" spans="3:18" x14ac:dyDescent="0.2">
      <c r="J33" t="s">
        <v>4</v>
      </c>
      <c r="N33">
        <f>INPUT!C15</f>
        <v>0</v>
      </c>
      <c r="O33">
        <f>ROUND(N33+O42,2)</f>
        <v>0</v>
      </c>
      <c r="Q33">
        <f>O33</f>
        <v>0</v>
      </c>
    </row>
    <row r="34" spans="3:18" x14ac:dyDescent="0.2">
      <c r="J34" t="s">
        <v>61</v>
      </c>
      <c r="N34">
        <f>INPUT!C16</f>
        <v>0</v>
      </c>
      <c r="O34">
        <f>N34</f>
        <v>0</v>
      </c>
      <c r="Q34">
        <f>O34</f>
        <v>0</v>
      </c>
    </row>
    <row r="35" spans="3:18" x14ac:dyDescent="0.2">
      <c r="J35" t="s">
        <v>7</v>
      </c>
      <c r="N35" s="3">
        <f>INPUT!C21</f>
        <v>0</v>
      </c>
      <c r="O35" s="3">
        <f>N35</f>
        <v>0</v>
      </c>
      <c r="Q35">
        <f>O35</f>
        <v>0</v>
      </c>
    </row>
    <row r="36" spans="3:18" x14ac:dyDescent="0.2">
      <c r="Q36">
        <f>ROUND(SUM(Q31:Q35),2)</f>
        <v>0</v>
      </c>
      <c r="R36">
        <f>Q36/4</f>
        <v>0</v>
      </c>
    </row>
    <row r="37" spans="3:18" x14ac:dyDescent="0.2">
      <c r="N37" s="3">
        <f>20*(N31+N32)+N33+N34+N35</f>
        <v>0</v>
      </c>
      <c r="O37" s="3">
        <f>O31*20+O33+O35</f>
        <v>0</v>
      </c>
    </row>
    <row r="38" spans="3:18" x14ac:dyDescent="0.2">
      <c r="N38">
        <f>N37/4</f>
        <v>0</v>
      </c>
      <c r="O38" s="3">
        <f>O33+O35</f>
        <v>0</v>
      </c>
    </row>
    <row r="40" spans="3:18" x14ac:dyDescent="0.2">
      <c r="C40" s="14">
        <v>1</v>
      </c>
      <c r="D40" s="14" t="s">
        <v>0</v>
      </c>
      <c r="E40" s="36" t="s">
        <v>3</v>
      </c>
      <c r="F40" s="14">
        <v>20</v>
      </c>
      <c r="G40" s="14" t="s">
        <v>1</v>
      </c>
      <c r="H40" s="14" t="s">
        <v>2</v>
      </c>
      <c r="I40" s="14">
        <v>3</v>
      </c>
      <c r="J40" s="14" t="s">
        <v>4</v>
      </c>
      <c r="K40" s="14" t="str">
        <f>H40</f>
        <v>-</v>
      </c>
      <c r="L40" s="14">
        <v>3</v>
      </c>
      <c r="M40" s="14" t="s">
        <v>7</v>
      </c>
      <c r="N40" s="14" t="s">
        <v>5</v>
      </c>
      <c r="O40" s="14"/>
    </row>
    <row r="41" spans="3:18" x14ac:dyDescent="0.2">
      <c r="C41" s="14">
        <v>56</v>
      </c>
      <c r="D41" s="14"/>
      <c r="E41" s="14"/>
      <c r="F41" s="14"/>
      <c r="G41" s="14"/>
      <c r="H41" s="14"/>
      <c r="I41" s="14"/>
      <c r="J41" s="14"/>
      <c r="K41" s="14" t="s">
        <v>2</v>
      </c>
      <c r="L41" s="14">
        <v>3</v>
      </c>
      <c r="M41" s="14" t="s">
        <v>61</v>
      </c>
      <c r="N41" s="37" t="s">
        <v>6</v>
      </c>
      <c r="O41" s="14">
        <f>(20*N31+20*N32-3*N33-3*N35-3*N34)/56</f>
        <v>0</v>
      </c>
    </row>
    <row r="42" spans="3:18" ht="13.5" thickBot="1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f>O41*12</f>
        <v>0</v>
      </c>
    </row>
  </sheetData>
  <sheetProtection password="818B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8"/>
  <sheetViews>
    <sheetView workbookViewId="0">
      <selection activeCell="D12" sqref="D12"/>
    </sheetView>
  </sheetViews>
  <sheetFormatPr defaultRowHeight="12.75" x14ac:dyDescent="0.2"/>
  <cols>
    <col min="3" max="3" width="3" bestFit="1" customWidth="1"/>
    <col min="4" max="4" width="2" bestFit="1" customWidth="1"/>
    <col min="5" max="5" width="2.28515625" customWidth="1"/>
    <col min="6" max="6" width="3" bestFit="1" customWidth="1"/>
    <col min="7" max="7" width="2" bestFit="1" customWidth="1"/>
    <col min="8" max="8" width="1.5703125" bestFit="1" customWidth="1"/>
    <col min="9" max="9" width="2" bestFit="1" customWidth="1"/>
    <col min="10" max="10" width="4.85546875" bestFit="1" customWidth="1"/>
    <col min="11" max="11" width="1.5703125" bestFit="1" customWidth="1"/>
    <col min="12" max="12" width="2" bestFit="1" customWidth="1"/>
    <col min="13" max="13" width="4.85546875" customWidth="1"/>
    <col min="14" max="14" width="10.5703125" bestFit="1" customWidth="1"/>
    <col min="15" max="15" width="12.140625" customWidth="1"/>
    <col min="17" max="18" width="12" bestFit="1" customWidth="1"/>
  </cols>
  <sheetData>
    <row r="2" spans="3:18" x14ac:dyDescent="0.2">
      <c r="J2" t="s">
        <v>1</v>
      </c>
      <c r="N2">
        <v>40561.51</v>
      </c>
      <c r="O2">
        <f>N2-O8</f>
        <v>32594.071071428574</v>
      </c>
      <c r="Q2">
        <f>O2*F7</f>
        <v>651881.42142857146</v>
      </c>
    </row>
    <row r="3" spans="3:18" x14ac:dyDescent="0.2">
      <c r="J3" t="s">
        <v>4</v>
      </c>
      <c r="N3">
        <v>121684.54</v>
      </c>
      <c r="O3">
        <f>N3+O8*12</f>
        <v>217293.80714285717</v>
      </c>
      <c r="Q3">
        <f>O3</f>
        <v>217293.80714285717</v>
      </c>
    </row>
    <row r="4" spans="3:18" x14ac:dyDescent="0.2">
      <c r="Q4">
        <f>SUM(Q2:Q3)</f>
        <v>869175.22857142868</v>
      </c>
      <c r="R4">
        <f>Q4/4</f>
        <v>217293.80714285717</v>
      </c>
    </row>
    <row r="5" spans="3:18" x14ac:dyDescent="0.2">
      <c r="N5">
        <f>N2*20+N3</f>
        <v>932914.74000000011</v>
      </c>
    </row>
    <row r="7" spans="3:18" x14ac:dyDescent="0.2">
      <c r="C7">
        <v>1</v>
      </c>
      <c r="D7" t="s">
        <v>0</v>
      </c>
      <c r="E7" s="1" t="s">
        <v>3</v>
      </c>
      <c r="F7">
        <v>20</v>
      </c>
      <c r="G7" t="s">
        <v>1</v>
      </c>
      <c r="H7" t="s">
        <v>2</v>
      </c>
      <c r="I7">
        <v>3</v>
      </c>
      <c r="J7" t="s">
        <v>4</v>
      </c>
      <c r="N7" t="s">
        <v>5</v>
      </c>
    </row>
    <row r="8" spans="3:18" x14ac:dyDescent="0.2">
      <c r="C8">
        <v>56</v>
      </c>
      <c r="N8" s="2" t="s">
        <v>6</v>
      </c>
      <c r="O8">
        <f>(20*N2-3*N3)/56</f>
        <v>7967.4389285714296</v>
      </c>
    </row>
    <row r="9" spans="3:18" x14ac:dyDescent="0.2">
      <c r="O9">
        <f>O8*12</f>
        <v>95609.267142857163</v>
      </c>
    </row>
    <row r="11" spans="3:18" x14ac:dyDescent="0.2">
      <c r="J11" t="s">
        <v>1</v>
      </c>
      <c r="N11">
        <v>40561.51</v>
      </c>
      <c r="O11">
        <f>N11-O18</f>
        <v>36879.785357142857</v>
      </c>
      <c r="Q11">
        <f>O11*F17</f>
        <v>737595.70714285714</v>
      </c>
    </row>
    <row r="12" spans="3:18" x14ac:dyDescent="0.2">
      <c r="J12" t="s">
        <v>4</v>
      </c>
      <c r="N12">
        <v>121684.54</v>
      </c>
      <c r="O12">
        <f>N12+O18*12</f>
        <v>165865.23571428572</v>
      </c>
      <c r="Q12">
        <f>O12</f>
        <v>165865.23571428572</v>
      </c>
    </row>
    <row r="13" spans="3:18" x14ac:dyDescent="0.2">
      <c r="J13" t="s">
        <v>7</v>
      </c>
      <c r="N13">
        <v>80000</v>
      </c>
      <c r="O13">
        <f>N13</f>
        <v>80000</v>
      </c>
      <c r="Q13">
        <f>O13</f>
        <v>80000</v>
      </c>
    </row>
    <row r="14" spans="3:18" x14ac:dyDescent="0.2">
      <c r="Q14">
        <f>SUM(Q11:Q13)</f>
        <v>983460.94285714289</v>
      </c>
      <c r="R14">
        <f>Q14/4</f>
        <v>245865.23571428572</v>
      </c>
    </row>
    <row r="15" spans="3:18" x14ac:dyDescent="0.2">
      <c r="N15" s="3">
        <f>N11*20+N12+N13</f>
        <v>1012914.7400000001</v>
      </c>
    </row>
    <row r="17" spans="1:18" x14ac:dyDescent="0.2">
      <c r="C17">
        <v>1</v>
      </c>
      <c r="D17" t="s">
        <v>0</v>
      </c>
      <c r="E17" s="1" t="s">
        <v>3</v>
      </c>
      <c r="F17">
        <v>20</v>
      </c>
      <c r="G17" t="s">
        <v>1</v>
      </c>
      <c r="H17" t="s">
        <v>2</v>
      </c>
      <c r="I17">
        <v>3</v>
      </c>
      <c r="J17" t="s">
        <v>4</v>
      </c>
      <c r="K17" t="str">
        <f>H17</f>
        <v>-</v>
      </c>
      <c r="L17">
        <v>3</v>
      </c>
      <c r="M17" t="s">
        <v>7</v>
      </c>
      <c r="N17" t="s">
        <v>5</v>
      </c>
    </row>
    <row r="18" spans="1:18" x14ac:dyDescent="0.2">
      <c r="C18">
        <v>56</v>
      </c>
      <c r="N18" s="2" t="s">
        <v>6</v>
      </c>
      <c r="O18">
        <f>(20*N11-3*N12-3*N13)/56</f>
        <v>3681.7246428571443</v>
      </c>
    </row>
    <row r="19" spans="1:18" x14ac:dyDescent="0.2">
      <c r="O19">
        <f>O18*12</f>
        <v>44180.695714285728</v>
      </c>
    </row>
    <row r="20" spans="1:18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">
      <c r="J21" t="s">
        <v>1</v>
      </c>
      <c r="N21">
        <v>40561.51</v>
      </c>
      <c r="O21">
        <f>N21</f>
        <v>40561.51</v>
      </c>
      <c r="Q21">
        <f>O21*F27</f>
        <v>0</v>
      </c>
    </row>
    <row r="22" spans="1:18" x14ac:dyDescent="0.2">
      <c r="J22" t="s">
        <v>4</v>
      </c>
      <c r="N22">
        <v>121684.54</v>
      </c>
      <c r="O22">
        <f>N22</f>
        <v>121684.54</v>
      </c>
      <c r="Q22">
        <f>O22</f>
        <v>121684.54</v>
      </c>
    </row>
    <row r="23" spans="1:18" x14ac:dyDescent="0.2">
      <c r="J23" t="s">
        <v>7</v>
      </c>
      <c r="N23">
        <v>150000</v>
      </c>
      <c r="O23">
        <f>N23-O24</f>
        <v>955.85000000000582</v>
      </c>
      <c r="Q23">
        <f>O23</f>
        <v>955.85000000000582</v>
      </c>
    </row>
    <row r="24" spans="1:18" x14ac:dyDescent="0.2">
      <c r="O24">
        <f>ROUND(N26-O22,2)</f>
        <v>149044.15</v>
      </c>
      <c r="Q24">
        <f>SUM(Q21:Q23)</f>
        <v>122640.39</v>
      </c>
      <c r="R24">
        <f>Q24/4</f>
        <v>30660.0975</v>
      </c>
    </row>
    <row r="25" spans="1:18" x14ac:dyDescent="0.2">
      <c r="N25" s="3">
        <f>N21*20+N22+N23</f>
        <v>1082914.7400000002</v>
      </c>
    </row>
    <row r="26" spans="1:18" x14ac:dyDescent="0.2">
      <c r="N26">
        <f>N25/4</f>
        <v>270728.68500000006</v>
      </c>
    </row>
    <row r="27" spans="1:18" x14ac:dyDescent="0.2">
      <c r="E27" s="1"/>
    </row>
    <row r="28" spans="1:18" x14ac:dyDescent="0.2">
      <c r="N28" s="2"/>
    </row>
  </sheetData>
  <sheetProtection password="818B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Website</vt:lpstr>
      <vt:lpstr>INPUT</vt:lpstr>
      <vt:lpstr>options</vt:lpstr>
      <vt:lpstr>Results</vt:lpstr>
      <vt:lpstr>Sheet3 (2)</vt:lpstr>
      <vt:lpstr>Sheet1</vt:lpstr>
      <vt:lpstr>Sheet1 (2)</vt:lpstr>
    </vt:vector>
  </TitlesOfParts>
  <Company>b&amp;nes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South</dc:creator>
  <cp:lastModifiedBy>ShoreK</cp:lastModifiedBy>
  <cp:lastPrinted>2007-10-03T08:29:57Z</cp:lastPrinted>
  <dcterms:created xsi:type="dcterms:W3CDTF">2006-05-11T11:04:15Z</dcterms:created>
  <dcterms:modified xsi:type="dcterms:W3CDTF">2014-03-19T11:12:26Z</dcterms:modified>
</cp:coreProperties>
</file>